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tvacloud-my.sharepoint.com/personal/jbelliott_tva_gov/Documents/Desktop/"/>
    </mc:Choice>
  </mc:AlternateContent>
  <xr:revisionPtr revIDLastSave="0" documentId="8_{CA44B6BD-B00C-4A0E-A7C8-C9ED3F0BB2FA}" xr6:coauthVersionLast="47" xr6:coauthVersionMax="47" xr10:uidLastSave="{00000000-0000-0000-0000-000000000000}"/>
  <bookViews>
    <workbookView xWindow="28680" yWindow="-120" windowWidth="29040" windowHeight="15840" xr2:uid="{3D97F3BC-0BF6-4311-8063-39B1355DC0B5}"/>
  </bookViews>
  <sheets>
    <sheet name="Resource Cost Estimates" sheetId="2" r:id="rId1"/>
    <sheet name="Inflation" sheetId="7" state="hidden" r:id="rId2"/>
    <sheet name="FOM" sheetId="3" state="hidden" r:id="rId3"/>
    <sheet name="VOM" sheetId="4" state="hidden" r:id="rId4"/>
    <sheet name="ITC Graph" sheetId="6"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 i="7" l="1"/>
  <c r="AL7" i="7"/>
  <c r="AL22" i="7"/>
  <c r="AL21" i="7" s="1"/>
  <c r="AL20" i="7" s="1"/>
  <c r="AL19" i="7" s="1"/>
  <c r="AL18" i="7" s="1"/>
  <c r="AL17" i="7" s="1"/>
  <c r="AL16" i="7" s="1"/>
  <c r="AL15" i="7" s="1"/>
  <c r="AL14" i="7" s="1"/>
  <c r="AL13" i="7" s="1"/>
  <c r="AL12" i="7" s="1"/>
  <c r="AL11" i="7" s="1"/>
  <c r="AL10" i="7" s="1"/>
  <c r="AL9" i="7" s="1"/>
  <c r="AL8" i="7" s="1"/>
  <c r="AL23" i="7"/>
  <c r="AD14" i="7" l="1"/>
  <c r="AD13" i="7" s="1"/>
  <c r="AD12" i="7" s="1"/>
  <c r="AD11" i="7" s="1"/>
  <c r="AD10" i="7" s="1"/>
  <c r="AD9" i="7" s="1"/>
  <c r="AD8" i="7" s="1"/>
  <c r="AD7" i="7" s="1"/>
  <c r="AD6" i="7" s="1"/>
  <c r="AX11" i="7"/>
  <c r="AX10" i="7" s="1"/>
  <c r="AX9" i="7" s="1"/>
  <c r="AX8" i="7" s="1"/>
  <c r="AX7" i="7" s="1"/>
  <c r="AX6" i="7" s="1"/>
  <c r="AY11" i="7"/>
  <c r="AY10" i="7" s="1"/>
  <c r="AY9" i="7" s="1"/>
  <c r="AY8" i="7" s="1"/>
  <c r="AY7" i="7" s="1"/>
  <c r="AY6" i="7" s="1"/>
  <c r="AZ11" i="7"/>
  <c r="AZ10" i="7" s="1"/>
  <c r="AZ9" i="7" s="1"/>
  <c r="AZ8" i="7" s="1"/>
  <c r="AZ7" i="7" s="1"/>
  <c r="AZ6" i="7" s="1"/>
  <c r="BA15" i="7"/>
  <c r="BA14" i="7" s="1"/>
  <c r="BA13" i="7" s="1"/>
  <c r="BA12" i="7" s="1"/>
  <c r="BA11" i="7" s="1"/>
  <c r="BA10" i="7" s="1"/>
  <c r="BA9" i="7" s="1"/>
  <c r="AW9" i="7"/>
  <c r="AW8" i="7" s="1"/>
  <c r="AW7" i="7" s="1"/>
  <c r="AW6" i="7" s="1"/>
  <c r="AV9" i="7"/>
  <c r="AV8" i="7" s="1"/>
  <c r="AV7" i="7" s="1"/>
  <c r="AV6" i="7" s="1"/>
  <c r="AU9" i="7"/>
  <c r="AU8" i="7" s="1"/>
  <c r="AU7" i="7" s="1"/>
  <c r="AU6" i="7" s="1"/>
  <c r="AP11" i="7"/>
  <c r="AP10" i="7" s="1"/>
  <c r="AP9" i="7" s="1"/>
  <c r="AP8" i="7" s="1"/>
  <c r="AP7" i="7" s="1"/>
  <c r="AP6" i="7" s="1"/>
  <c r="AQ11" i="7"/>
  <c r="AQ10" i="7" s="1"/>
  <c r="AQ9" i="7" s="1"/>
  <c r="AQ8" i="7" s="1"/>
  <c r="AQ7" i="7" s="1"/>
  <c r="AQ6" i="7" s="1"/>
  <c r="AR11" i="7"/>
  <c r="AR10" i="7" s="1"/>
  <c r="AS11" i="7"/>
  <c r="AS10" i="7" s="1"/>
  <c r="AS9" i="7" s="1"/>
  <c r="AS8" i="7" s="1"/>
  <c r="AS7" i="7" s="1"/>
  <c r="AS6" i="7" s="1"/>
  <c r="H5" i="4"/>
  <c r="BF8" i="7"/>
  <c r="BF9" i="7" s="1"/>
  <c r="BF10" i="7" s="1"/>
  <c r="BF11" i="7" s="1"/>
  <c r="BF12" i="7" s="1"/>
  <c r="BB11" i="7"/>
  <c r="BB10" i="7" s="1"/>
  <c r="BB9" i="7" s="1"/>
  <c r="BB8" i="7" s="1"/>
  <c r="BB7" i="7" s="1"/>
  <c r="BB6" i="7" s="1"/>
  <c r="BC15" i="7"/>
  <c r="BC14" i="7" s="1"/>
  <c r="BC13" i="7" s="1"/>
  <c r="BC12" i="7" s="1"/>
  <c r="BC11" i="7" s="1"/>
  <c r="BC10" i="7" s="1"/>
  <c r="BC9" i="7" s="1"/>
  <c r="BC8" i="7" s="1"/>
  <c r="BC7" i="7" s="1"/>
  <c r="BC6" i="7" s="1"/>
  <c r="BD8" i="7"/>
  <c r="BD7" i="7" s="1"/>
  <c r="BD6" i="7" s="1"/>
  <c r="AO23" i="7"/>
  <c r="AO22" i="7" s="1"/>
  <c r="AO21" i="7" s="1"/>
  <c r="AO20" i="7" s="1"/>
  <c r="AO19" i="7" s="1"/>
  <c r="AO18" i="7" s="1"/>
  <c r="AO17" i="7" s="1"/>
  <c r="AO16" i="7" s="1"/>
  <c r="AO15" i="7" s="1"/>
  <c r="AO14" i="7" s="1"/>
  <c r="AO13" i="7" s="1"/>
  <c r="AO12" i="7" s="1"/>
  <c r="AO11" i="7" s="1"/>
  <c r="AO10" i="7" s="1"/>
  <c r="AO9" i="7" s="1"/>
  <c r="AO8" i="7" s="1"/>
  <c r="AO7" i="7" s="1"/>
  <c r="AO6" i="7" s="1"/>
  <c r="AD15" i="7"/>
  <c r="AC20" i="7"/>
  <c r="AC19" i="7"/>
  <c r="AC18" i="7" s="1"/>
  <c r="AC17" i="7" s="1"/>
  <c r="AC16" i="7" s="1"/>
  <c r="AC15" i="7" s="1"/>
  <c r="AC14" i="7" s="1"/>
  <c r="AC13" i="7" s="1"/>
  <c r="AC12" i="7" s="1"/>
  <c r="AC11" i="7" s="1"/>
  <c r="AC10" i="7" s="1"/>
  <c r="AC9" i="7" s="1"/>
  <c r="AC8" i="7" s="1"/>
  <c r="AC7" i="7" s="1"/>
  <c r="AC6" i="7" s="1"/>
  <c r="F5" i="7"/>
  <c r="E6" i="7"/>
  <c r="F7" i="7"/>
  <c r="AR9" i="7" l="1"/>
  <c r="AR8" i="7" s="1"/>
  <c r="AR7" i="7" s="1"/>
  <c r="AR6" i="7" s="1"/>
  <c r="BA8" i="7"/>
  <c r="BA7" i="7" s="1"/>
  <c r="BA6" i="7" s="1"/>
  <c r="X7" i="7" l="1"/>
  <c r="W8" i="7"/>
  <c r="W9" i="7" s="1"/>
  <c r="I50" i="7"/>
  <c r="H42" i="7"/>
  <c r="G4" i="7"/>
  <c r="G8" i="7"/>
  <c r="L8" i="7"/>
  <c r="L9" i="7" s="1"/>
  <c r="L10" i="7" s="1"/>
  <c r="L11" i="7" s="1"/>
  <c r="L12" i="7" s="1"/>
  <c r="L13" i="7" s="1"/>
  <c r="L14" i="7" s="1"/>
  <c r="L15" i="7" s="1"/>
  <c r="L16" i="7" s="1"/>
  <c r="L17" i="7" s="1"/>
  <c r="L18" i="7" s="1"/>
  <c r="L19" i="7" s="1"/>
  <c r="L20" i="7" s="1"/>
  <c r="L21" i="7" s="1"/>
  <c r="L22" i="7" s="1"/>
  <c r="L23" i="7" s="1"/>
  <c r="L24" i="7" s="1"/>
  <c r="L25" i="7" s="1"/>
  <c r="L26" i="7" s="1"/>
  <c r="L27" i="7" s="1"/>
  <c r="L28" i="7" s="1"/>
  <c r="L29" i="7" s="1"/>
  <c r="L30" i="7" s="1"/>
  <c r="L31" i="7" s="1"/>
  <c r="L32" i="7" s="1"/>
  <c r="L33" i="7" s="1"/>
  <c r="M8" i="7"/>
  <c r="M9" i="7" s="1"/>
  <c r="M10" i="7" s="1"/>
  <c r="M11" i="7" s="1"/>
  <c r="M12" i="7" s="1"/>
  <c r="M13" i="7" s="1"/>
  <c r="M14" i="7" s="1"/>
  <c r="M15" i="7" s="1"/>
  <c r="M16" i="7" s="1"/>
  <c r="M17" i="7" s="1"/>
  <c r="M18" i="7" s="1"/>
  <c r="M19" i="7" s="1"/>
  <c r="M20" i="7" s="1"/>
  <c r="M21" i="7" s="1"/>
  <c r="M22" i="7" s="1"/>
  <c r="M23" i="7" s="1"/>
  <c r="M24" i="7" s="1"/>
  <c r="M25" i="7" s="1"/>
  <c r="M26" i="7" s="1"/>
  <c r="M27" i="7" s="1"/>
  <c r="M28" i="7" s="1"/>
  <c r="M29" i="7" s="1"/>
  <c r="M30" i="7" s="1"/>
  <c r="M31" i="7" s="1"/>
  <c r="M32" i="7" s="1"/>
  <c r="M33" i="7" s="1"/>
  <c r="N8" i="7"/>
  <c r="N9" i="7" s="1"/>
  <c r="H8" i="7"/>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I8" i="7"/>
  <c r="I9" i="7" s="1"/>
  <c r="I10" i="7" s="1"/>
  <c r="I11" i="7" s="1"/>
  <c r="I12" i="7" s="1"/>
  <c r="I13" i="7" s="1"/>
  <c r="I14" i="7" s="1"/>
  <c r="I15" i="7" s="1"/>
  <c r="I16" i="7" s="1"/>
  <c r="I17" i="7" s="1"/>
  <c r="I18" i="7" s="1"/>
  <c r="I19" i="7" s="1"/>
  <c r="I20" i="7" s="1"/>
  <c r="I21" i="7" s="1"/>
  <c r="I22" i="7" s="1"/>
  <c r="I23" i="7" s="1"/>
  <c r="I24" i="7" s="1"/>
  <c r="I25" i="7" s="1"/>
  <c r="I26" i="7" s="1"/>
  <c r="I27" i="7" s="1"/>
  <c r="I28" i="7" s="1"/>
  <c r="I29" i="7" s="1"/>
  <c r="I30" i="7" s="1"/>
  <c r="I31" i="7" s="1"/>
  <c r="I32" i="7" s="1"/>
  <c r="I33" i="7" s="1"/>
  <c r="J8" i="7"/>
  <c r="J9" i="7" s="1"/>
  <c r="J10" i="7" s="1"/>
  <c r="K8" i="7"/>
  <c r="K9" i="7" s="1"/>
  <c r="K10" i="7" s="1"/>
  <c r="K11" i="7" s="1"/>
  <c r="K12" i="7" s="1"/>
  <c r="K13" i="7" s="1"/>
  <c r="K14" i="7" s="1"/>
  <c r="K15" i="7" s="1"/>
  <c r="K16" i="7" s="1"/>
  <c r="K17" i="7" s="1"/>
  <c r="K18" i="7" s="1"/>
  <c r="K19" i="7" s="1"/>
  <c r="K20" i="7" s="1"/>
  <c r="K21" i="7" s="1"/>
  <c r="K22" i="7" s="1"/>
  <c r="K23" i="7" s="1"/>
  <c r="K24" i="7" s="1"/>
  <c r="K25" i="7" s="1"/>
  <c r="K26" i="7" s="1"/>
  <c r="K27" i="7" s="1"/>
  <c r="K28" i="7" s="1"/>
  <c r="K29" i="7" s="1"/>
  <c r="K30" i="7" s="1"/>
  <c r="K31" i="7" s="1"/>
  <c r="K32" i="7" s="1"/>
  <c r="K33" i="7" s="1"/>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G9" i="7" l="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W10" i="7"/>
  <c r="X9" i="7"/>
  <c r="X8" i="7"/>
  <c r="J11" i="7"/>
  <c r="J12" i="7" s="1"/>
  <c r="J13" i="7" s="1"/>
  <c r="J14" i="7" s="1"/>
  <c r="J15" i="7" s="1"/>
  <c r="J16" i="7" s="1"/>
  <c r="J17" i="7" s="1"/>
  <c r="J18" i="7" s="1"/>
  <c r="J19" i="7" s="1"/>
  <c r="J20" i="7" s="1"/>
  <c r="J21" i="7" s="1"/>
  <c r="J22" i="7" s="1"/>
  <c r="J23" i="7" s="1"/>
  <c r="J24" i="7" s="1"/>
  <c r="J25" i="7" s="1"/>
  <c r="J26" i="7" s="1"/>
  <c r="J27" i="7" s="1"/>
  <c r="J28" i="7" s="1"/>
  <c r="J29" i="7" s="1"/>
  <c r="J30" i="7" s="1"/>
  <c r="J31" i="7" s="1"/>
  <c r="J32" i="7" s="1"/>
  <c r="J33" i="7" s="1"/>
  <c r="N10" i="7"/>
  <c r="N11" i="7" s="1"/>
  <c r="N12" i="7" s="1"/>
  <c r="N13" i="7" s="1"/>
  <c r="N14" i="7" s="1"/>
  <c r="N15" i="7" s="1"/>
  <c r="N16" i="7" s="1"/>
  <c r="N17" i="7" s="1"/>
  <c r="N18" i="7" s="1"/>
  <c r="N19" i="7" s="1"/>
  <c r="N20" i="7" s="1"/>
  <c r="N21" i="7" s="1"/>
  <c r="N22" i="7" s="1"/>
  <c r="N23" i="7" s="1"/>
  <c r="N24" i="7" s="1"/>
  <c r="N25" i="7" s="1"/>
  <c r="N26" i="7" s="1"/>
  <c r="N27" i="7" s="1"/>
  <c r="N28" i="7" s="1"/>
  <c r="N29" i="7" s="1"/>
  <c r="N30" i="7" s="1"/>
  <c r="N31" i="7" s="1"/>
  <c r="N32" i="7" s="1"/>
  <c r="N33" i="7" s="1"/>
  <c r="Q3" i="7"/>
  <c r="R3" i="7"/>
  <c r="R4" i="7" s="1"/>
  <c r="R5" i="7" s="1"/>
  <c r="R6" i="7" s="1"/>
  <c r="S3" i="7"/>
  <c r="S4" i="7" s="1"/>
  <c r="S5" i="7" s="1"/>
  <c r="S6" i="7" s="1"/>
  <c r="S7" i="7" s="1"/>
  <c r="S8" i="7" s="1"/>
  <c r="S9" i="7" s="1"/>
  <c r="S10" i="7" s="1"/>
  <c r="S11" i="7" s="1"/>
  <c r="S12" i="7" s="1"/>
  <c r="S13" i="7" s="1"/>
  <c r="S14" i="7" s="1"/>
  <c r="S15" i="7" s="1"/>
  <c r="S16" i="7" s="1"/>
  <c r="S17" i="7" s="1"/>
  <c r="S18" i="7" s="1"/>
  <c r="S19" i="7" s="1"/>
  <c r="S20" i="7" s="1"/>
  <c r="S21" i="7" s="1"/>
  <c r="S22" i="7" s="1"/>
  <c r="S23" i="7" s="1"/>
  <c r="S24" i="7" s="1"/>
  <c r="S25" i="7" s="1"/>
  <c r="S26" i="7" s="1"/>
  <c r="S27" i="7" s="1"/>
  <c r="S28" i="7" s="1"/>
  <c r="S29" i="7" s="1"/>
  <c r="S30" i="7" s="1"/>
  <c r="S31" i="7" s="1"/>
  <c r="S32" i="7" s="1"/>
  <c r="S33" i="7" s="1"/>
  <c r="T3" i="7"/>
  <c r="T4" i="7" s="1"/>
  <c r="T5" i="7" s="1"/>
  <c r="T6" i="7" s="1"/>
  <c r="T7" i="7" s="1"/>
  <c r="T8" i="7" s="1"/>
  <c r="T9" i="7" s="1"/>
  <c r="T10" i="7" s="1"/>
  <c r="T11" i="7" s="1"/>
  <c r="T12" i="7" s="1"/>
  <c r="T13" i="7" s="1"/>
  <c r="T14" i="7" s="1"/>
  <c r="T15" i="7" s="1"/>
  <c r="T16" i="7" s="1"/>
  <c r="T17" i="7" s="1"/>
  <c r="T18" i="7" s="1"/>
  <c r="T19" i="7" s="1"/>
  <c r="T20" i="7" s="1"/>
  <c r="T21" i="7" s="1"/>
  <c r="T22" i="7" s="1"/>
  <c r="T23" i="7" s="1"/>
  <c r="T24" i="7" s="1"/>
  <c r="T25" i="7" s="1"/>
  <c r="T26" i="7" s="1"/>
  <c r="T27" i="7" s="1"/>
  <c r="T28" i="7" s="1"/>
  <c r="T29" i="7" s="1"/>
  <c r="T30" i="7" s="1"/>
  <c r="T31" i="7" s="1"/>
  <c r="T32" i="7" s="1"/>
  <c r="T33" i="7" s="1"/>
  <c r="F8" i="7"/>
  <c r="C45" i="7"/>
  <c r="C44" i="7"/>
  <c r="D76" i="7"/>
  <c r="D75" i="7"/>
  <c r="D74" i="7"/>
  <c r="D73" i="7"/>
  <c r="D72" i="7"/>
  <c r="D71" i="7"/>
  <c r="D70" i="7"/>
  <c r="D69" i="7"/>
  <c r="D68" i="7"/>
  <c r="D67" i="7"/>
  <c r="D66" i="7"/>
  <c r="D65" i="7"/>
  <c r="D64" i="7"/>
  <c r="D63" i="7"/>
  <c r="D62" i="7"/>
  <c r="D61" i="7"/>
  <c r="D60" i="7"/>
  <c r="D59" i="7"/>
  <c r="D58" i="7"/>
  <c r="D57" i="7"/>
  <c r="D56" i="7"/>
  <c r="D55" i="7"/>
  <c r="D54" i="7"/>
  <c r="D53" i="7"/>
  <c r="D52" i="7"/>
  <c r="D51" i="7"/>
  <c r="E51" i="7" s="1"/>
  <c r="D50" i="7"/>
  <c r="W11" i="7" l="1"/>
  <c r="X10" i="7"/>
  <c r="F9" i="7"/>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Q4" i="7"/>
  <c r="Q5" i="7" s="1"/>
  <c r="R7" i="7"/>
  <c r="R8" i="7" s="1"/>
  <c r="R9" i="7" s="1"/>
  <c r="R10" i="7" s="1"/>
  <c r="R11" i="7" s="1"/>
  <c r="R12" i="7" s="1"/>
  <c r="R13" i="7" s="1"/>
  <c r="R14" i="7" s="1"/>
  <c r="R15" i="7" s="1"/>
  <c r="R16" i="7" s="1"/>
  <c r="R17" i="7" s="1"/>
  <c r="R18" i="7" s="1"/>
  <c r="R19" i="7" s="1"/>
  <c r="R20" i="7" s="1"/>
  <c r="R21" i="7" s="1"/>
  <c r="R22" i="7" s="1"/>
  <c r="R23" i="7" s="1"/>
  <c r="R24" i="7" s="1"/>
  <c r="R25" i="7" s="1"/>
  <c r="R26" i="7" s="1"/>
  <c r="R27" i="7" s="1"/>
  <c r="R28" i="7" s="1"/>
  <c r="R29" i="7" s="1"/>
  <c r="R30" i="7" s="1"/>
  <c r="R31" i="7" s="1"/>
  <c r="R32" i="7" s="1"/>
  <c r="R33" i="7" s="1"/>
  <c r="C47" i="7"/>
  <c r="E52" i="7"/>
  <c r="Q6" i="7" l="1"/>
  <c r="Q7" i="7" s="1"/>
  <c r="Q8" i="7" s="1"/>
  <c r="Q9" i="7" s="1"/>
  <c r="Q10" i="7" s="1"/>
  <c r="Q11" i="7" s="1"/>
  <c r="Q12" i="7" s="1"/>
  <c r="Q13" i="7" s="1"/>
  <c r="Q14" i="7" s="1"/>
  <c r="Q15" i="7" s="1"/>
  <c r="Q16" i="7" s="1"/>
  <c r="Q17" i="7" s="1"/>
  <c r="Q18" i="7" s="1"/>
  <c r="Q19" i="7" s="1"/>
  <c r="Q20" i="7" s="1"/>
  <c r="Q21" i="7" s="1"/>
  <c r="Q22" i="7" s="1"/>
  <c r="Q23" i="7" s="1"/>
  <c r="Q24" i="7" s="1"/>
  <c r="Q25" i="7" s="1"/>
  <c r="Q26" i="7" s="1"/>
  <c r="Q27" i="7" s="1"/>
  <c r="Q28" i="7" s="1"/>
  <c r="Q29" i="7" s="1"/>
  <c r="Q30" i="7" s="1"/>
  <c r="Q31" i="7" s="1"/>
  <c r="Q32" i="7" s="1"/>
  <c r="Q33" i="7" s="1"/>
  <c r="W12" i="7"/>
  <c r="X11" i="7"/>
  <c r="E53" i="7"/>
  <c r="E54" i="7" s="1"/>
  <c r="E22" i="6"/>
  <c r="D22" i="6"/>
  <c r="C22" i="6"/>
  <c r="B22" i="6"/>
  <c r="Q21" i="6"/>
  <c r="E21" i="6"/>
  <c r="D21" i="6"/>
  <c r="C21" i="6"/>
  <c r="B21" i="6"/>
  <c r="Q20" i="6"/>
  <c r="P16" i="6"/>
  <c r="O16" i="6"/>
  <c r="N16" i="6"/>
  <c r="M16" i="6"/>
  <c r="L16" i="6"/>
  <c r="K16" i="6"/>
  <c r="P15" i="6"/>
  <c r="O15" i="6"/>
  <c r="N15" i="6"/>
  <c r="M15" i="6"/>
  <c r="L15" i="6"/>
  <c r="K15" i="6"/>
  <c r="W13" i="7" l="1"/>
  <c r="X12" i="7"/>
  <c r="E55" i="7"/>
  <c r="E56" i="7" s="1"/>
  <c r="E57" i="7" s="1"/>
  <c r="E58" i="7" s="1"/>
  <c r="E59" i="7" s="1"/>
  <c r="E60" i="7" s="1"/>
  <c r="E61" i="7" s="1"/>
  <c r="E62" i="7" s="1"/>
  <c r="E63" i="7" s="1"/>
  <c r="E64" i="7" s="1"/>
  <c r="E65" i="7" s="1"/>
  <c r="E66" i="7" s="1"/>
  <c r="E67" i="7" s="1"/>
  <c r="E68" i="7" s="1"/>
  <c r="E69" i="7" s="1"/>
  <c r="E70" i="7" s="1"/>
  <c r="E71" i="7" s="1"/>
  <c r="E72" i="7" s="1"/>
  <c r="E73" i="7" s="1"/>
  <c r="E74" i="7" s="1"/>
  <c r="E75" i="7" s="1"/>
  <c r="E76" i="7" s="1"/>
  <c r="H6" i="4"/>
  <c r="H7" i="4" s="1"/>
  <c r="H8" i="4" s="1"/>
  <c r="H9" i="4" s="1"/>
  <c r="H10" i="4" s="1"/>
  <c r="H11" i="4" s="1"/>
  <c r="H12" i="4" s="1"/>
  <c r="H13" i="4" s="1"/>
  <c r="H14" i="4" s="1"/>
  <c r="H15" i="4" s="1"/>
  <c r="H16" i="4" s="1"/>
  <c r="H17" i="4" s="1"/>
  <c r="H18" i="4" s="1"/>
  <c r="H19" i="4" s="1"/>
  <c r="H20" i="4" s="1"/>
  <c r="H21" i="4" s="1"/>
  <c r="H22" i="4" s="1"/>
  <c r="H23" i="4" s="1"/>
  <c r="H24" i="4" s="1"/>
  <c r="H25" i="4" s="1"/>
  <c r="H26" i="4" s="1"/>
  <c r="H27" i="4" s="1"/>
  <c r="H28" i="4" s="1"/>
  <c r="H29" i="4" s="1"/>
  <c r="H30" i="4" s="1"/>
  <c r="AO41" i="2"/>
  <c r="AO40" i="2"/>
  <c r="AO39" i="2"/>
  <c r="AO38" i="2"/>
  <c r="AO37" i="2"/>
  <c r="AO36" i="2"/>
  <c r="AO35" i="2"/>
  <c r="AO34" i="2"/>
  <c r="AO33" i="2"/>
  <c r="AO32" i="2"/>
  <c r="AO31" i="2"/>
  <c r="AO30" i="2"/>
  <c r="AO29" i="2"/>
  <c r="AO28" i="2"/>
  <c r="AO27" i="2"/>
  <c r="AO26" i="2"/>
  <c r="AO25" i="2"/>
  <c r="AO24" i="2"/>
  <c r="AO23" i="2"/>
  <c r="AO22" i="2"/>
  <c r="AO21" i="2"/>
  <c r="AO20" i="2"/>
  <c r="AO19" i="2"/>
  <c r="AO18" i="2"/>
  <c r="AO17" i="2"/>
  <c r="AO16" i="2"/>
  <c r="AO15" i="2"/>
  <c r="W14" i="7" l="1"/>
  <c r="X13" i="7"/>
  <c r="W15" i="7" l="1"/>
  <c r="X15" i="7" s="1"/>
  <c r="X14" i="7"/>
  <c r="W16" i="7" l="1"/>
  <c r="W17" i="7" l="1"/>
  <c r="X16" i="7"/>
  <c r="W18" i="7" l="1"/>
  <c r="X17" i="7"/>
  <c r="W19" i="7" l="1"/>
  <c r="X18" i="7"/>
  <c r="W20" i="7" l="1"/>
  <c r="X19" i="7"/>
  <c r="W21" i="7" l="1"/>
  <c r="X20" i="7"/>
  <c r="W22" i="7" l="1"/>
  <c r="X21" i="7"/>
  <c r="W23" i="7" l="1"/>
  <c r="X22" i="7"/>
  <c r="W24" i="7" l="1"/>
  <c r="X23" i="7"/>
  <c r="W25" i="7" l="1"/>
  <c r="X24" i="7"/>
  <c r="W26" i="7" l="1"/>
  <c r="X25" i="7"/>
  <c r="W27" i="7" l="1"/>
  <c r="X26" i="7"/>
  <c r="W28" i="7" l="1"/>
  <c r="X27" i="7"/>
  <c r="W29" i="7" l="1"/>
  <c r="X28" i="7"/>
  <c r="W30" i="7" l="1"/>
  <c r="X29" i="7"/>
  <c r="W31" i="7" l="1"/>
  <c r="X30" i="7"/>
  <c r="W32" i="7" l="1"/>
  <c r="X31" i="7"/>
  <c r="W33" i="7" l="1"/>
  <c r="X33" i="7" s="1"/>
  <c r="X32" i="7"/>
  <c r="AB8" i="7"/>
  <c r="AB9" i="7" s="1"/>
  <c r="AB10" i="7" s="1"/>
  <c r="AB11" i="7" s="1"/>
  <c r="AB12" i="7" s="1"/>
  <c r="AB13" i="7" s="1"/>
  <c r="AB14" i="7" s="1"/>
  <c r="AB15" i="7" s="1"/>
  <c r="AB16" i="7" s="1"/>
  <c r="AB17" i="7" s="1"/>
  <c r="AB18" i="7" s="1"/>
  <c r="AB19" i="7" s="1"/>
  <c r="AB20" i="7" s="1"/>
  <c r="AB21" i="7" s="1"/>
  <c r="AB22" i="7" s="1"/>
  <c r="AB2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tc={76861DC9-D5C2-4544-8CD2-C44EFC1F072D}</author>
  </authors>
  <commentList>
    <comment ref="AT1" authorId="0" shapeId="0" xr:uid="{76861DC9-D5C2-4544-8CD2-C44EFC1F072D}">
      <text>
        <t>[Threaded comment]
Your version of Excel allows you to read this threaded comment; however, any edits to it will get removed if the file is opened in a newer version of Excel. Learn more: https://go.microsoft.com/fwlink/?linkid=870924
Comment:
    From "Gas $perkW Captial Nominal" tab of Combined Capital Cost Workbook
Reply:
    Not the updated values as of 6/13/24 as they aren't available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tc={C9BDED08-8E9B-4298-9D96-2040DEBF0124}</author>
    <author>tc={714625F6-91ED-4966-AA29-2335C8EE3ABD}</author>
  </authors>
  <commentList>
    <comment ref="H3" authorId="0" shapeId="0" xr:uid="{C9BDED08-8E9B-4298-9D96-2040DEBF0124}">
      <text>
        <t>[Threaded comment]
Your version of Excel allows you to read this threaded comment; however, any edits to it will get removed if the file is opened in a newer version of Excel. Learn more: https://go.microsoft.com/fwlink/?linkid=870924
Comment:
    Time Series is messed up, leaves out January for each year
Reply:
    Wartsilia 18V50DF
Reply:
    Calculation makes use of Coal VOM delta as proxy for O&amp;M Escalation Rate</t>
      </text>
    </comment>
    <comment ref="T3" authorId="1" shapeId="0" xr:uid="{714625F6-91ED-4966-AA29-2335C8EE3ABD}">
      <text>
        <t>[Threaded comment]
Your version of Excel allows you to read this threaded comment; however, any edits to it will get removed if the file is opened in a newer version of Excel. Learn more: https://go.microsoft.com/fwlink/?linkid=870924
Comment:
    No escalations?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tc={9EF83A37-BDD4-4CFB-8FB9-5283B16DB232}</author>
    <author>tc={E8B99948-16C8-499C-87B5-6EBF996DB427}</author>
    <author>tc={4047A0CE-1986-43C4-9B9F-F0F933CF2C27}</author>
  </authors>
  <commentList>
    <comment ref="B4" authorId="0" shapeId="0" xr:uid="{9EF83A37-BDD4-4CFB-8FB9-5283B16DB232}">
      <text>
        <t>[Threaded comment]
Your version of Excel allows you to read this threaded comment; however, any edits to it will get removed if the file is opened in a newer version of Excel. Learn more: https://go.microsoft.com/fwlink/?linkid=870924
Comment:
    For graphing purposes, I filled in 2024 with the 30% ITC rate even though it is not present in that year in Encompass
Because none of these models can be built by the end of the calendar year it does not effect model results.
Reply:
    In order to get the lines to show up in shortest to longest order, I've deleted some of the overlapping 30% ITC cells</t>
      </text>
    </comment>
    <comment ref="K4" authorId="1" shapeId="0" xr:uid="{E8B99948-16C8-499C-87B5-6EBF996DB427}">
      <text>
        <t>[Threaded comment]
Your version of Excel allows you to read this threaded comment; however, any edits to it will get removed if the file is opened in a newer version of Excel. Learn more: https://go.microsoft.com/fwlink/?linkid=870924
Comment:
    For graphing purposes, I filled in 2024 with the 30% ITC rate even though it is not present in that year in Encompass
Because none of these models can be built by the end of the calendar year it does not effect model results.</t>
      </text>
    </comment>
    <comment ref="Q4" authorId="2" shapeId="0" xr:uid="{4047A0CE-1986-43C4-9B9F-F0F933CF2C27}">
      <text>
        <t>[Threaded comment]
Your version of Excel allows you to read this threaded comment; however, any edits to it will get removed if the file is opened in a newer version of Excel. Learn more: https://go.microsoft.com/fwlink/?linkid=870924
Comment:
    For graphing purposes, I filled in 2024 with the 30% ITC rate even though it is not present in that year in Encompass
Because none of these models can be built by the end of the calendar year it does not effect model results.</t>
      </text>
    </comment>
  </commentList>
</comments>
</file>

<file path=xl/sharedStrings.xml><?xml version="1.0" encoding="utf-8"?>
<sst xmlns="http://schemas.openxmlformats.org/spreadsheetml/2006/main" count="189" uniqueCount="79">
  <si>
    <t>TVA IRP-WG Confidential Information; Deliberative; Pre-Decisional</t>
  </si>
  <si>
    <t>ITC (%)</t>
  </si>
  <si>
    <t>AP1000</t>
  </si>
  <si>
    <t>BWR SMR F1</t>
  </si>
  <si>
    <t>BWR SMR F2</t>
  </si>
  <si>
    <t>BWR SMR F3</t>
  </si>
  <si>
    <t>BWR SMR F4</t>
  </si>
  <si>
    <t>BWR SMR A1</t>
  </si>
  <si>
    <t>BWR SMR A2</t>
  </si>
  <si>
    <t>BWR SMR A3</t>
  </si>
  <si>
    <t>BWR SMR A4</t>
  </si>
  <si>
    <t>BWR SMR Nth</t>
  </si>
  <si>
    <t>BWR SMR (old)</t>
  </si>
  <si>
    <t>BWR SMR (average)</t>
  </si>
  <si>
    <t>Natrium SMR</t>
  </si>
  <si>
    <t>Aero CT 20x</t>
  </si>
  <si>
    <t>Frame CT 4x</t>
  </si>
  <si>
    <t>RICE 24x</t>
  </si>
  <si>
    <t>CC 2x1x1</t>
  </si>
  <si>
    <t>CC 2x1x1 w/ CCS</t>
  </si>
  <si>
    <t>Solar</t>
  </si>
  <si>
    <t>Wind MISO</t>
  </si>
  <si>
    <t>Wind SE High Hub</t>
  </si>
  <si>
    <t xml:space="preserve">Wind HVDC </t>
  </si>
  <si>
    <t>Battery</t>
  </si>
  <si>
    <t>Battery Adv Chem</t>
  </si>
  <si>
    <t>Pump Storage</t>
  </si>
  <si>
    <t>Coal</t>
  </si>
  <si>
    <t xml:space="preserve">Coal CCS </t>
  </si>
  <si>
    <t>Hydro Uprate</t>
  </si>
  <si>
    <t>BWR SME 1st</t>
  </si>
  <si>
    <t>Narirum SMR</t>
  </si>
  <si>
    <t>APWR</t>
  </si>
  <si>
    <t>Light Water SMR</t>
  </si>
  <si>
    <t>Gen IV SMR</t>
  </si>
  <si>
    <t>GDP</t>
  </si>
  <si>
    <t>Handy-Whitman Index —  Total Other Production Plant</t>
  </si>
  <si>
    <t>Handy-Whitman Index —  Total Nuclear Production Plant</t>
  </si>
  <si>
    <t>Hydro ($/kW)</t>
  </si>
  <si>
    <t>Nuclear BWRX A1 Capex</t>
  </si>
  <si>
    <t>Nuclear BWRX A2 Capex</t>
  </si>
  <si>
    <t>Nuclear BWRX A3 Capex</t>
  </si>
  <si>
    <t>Nuclear BWRX A4 Capex</t>
  </si>
  <si>
    <t>Nuclear BWRX F1 Capex</t>
  </si>
  <si>
    <t>Nuclear BWRX F2 Capex</t>
  </si>
  <si>
    <t>Nuclear BWRX F3 Capex</t>
  </si>
  <si>
    <t>Nuclear BWRX F4 Capex</t>
  </si>
  <si>
    <t>20 x LM6000PF+ Aeros</t>
  </si>
  <si>
    <t>4 x 7F.05 CTs</t>
  </si>
  <si>
    <t>2x 1x1 CC 7HA.03 Dry Cooling</t>
  </si>
  <si>
    <t>24 x Wartsilia 18V50DF</t>
  </si>
  <si>
    <t>Nuclear BWRX Cap Costs (000$)</t>
  </si>
  <si>
    <t>AP1000 (000$)</t>
  </si>
  <si>
    <t>MW</t>
  </si>
  <si>
    <t>AP1000 ($)</t>
  </si>
  <si>
    <t>KW</t>
  </si>
  <si>
    <t>$/KW</t>
  </si>
  <si>
    <t>$2024</t>
  </si>
  <si>
    <t>Handy Whitman Nuclear</t>
  </si>
  <si>
    <t>AP1000 ($/kW)</t>
  </si>
  <si>
    <t>$ nominal</t>
  </si>
  <si>
    <t xml:space="preserve">BWRX </t>
  </si>
  <si>
    <t>Fixed O&amp;M $/kW-year nominal</t>
  </si>
  <si>
    <t>Areo CT 20x</t>
  </si>
  <si>
    <t>Variable O&amp;M $/MWh nominal</t>
  </si>
  <si>
    <t>Scenario 5</t>
  </si>
  <si>
    <t>Year</t>
  </si>
  <si>
    <t>Investment Tax Credit Estimate (%)</t>
  </si>
  <si>
    <t>Nominal Overnight Cost before Investment Tax Credit applied ($/kW)</t>
  </si>
  <si>
    <t>Nominal Overnight Cost with Investment Tax Credit applied ($/kW)</t>
  </si>
  <si>
    <t>Resource Cost and ITC Estimates (Scenario 1 - Reference without Greenhouse Gas Rule)</t>
  </si>
  <si>
    <t>NOTES:</t>
  </si>
  <si>
    <t>- Resource costs incorporate the impacts of applicable tax credits, inflation assumptions, and technology maturity over time, which vary by scenaro.</t>
  </si>
  <si>
    <t>- The primary source for utility-scale resource costs was the moderate case from NREL's Annual Technology Baseline, except for the Carbon Regulation Plus Growth scenario that assumed the advanced case.</t>
  </si>
  <si>
    <t>- Small modular reactor (SMR) costs are informed by direct experience exploring designs for the Clinch River Nuclear site; TVA used refined SMR cost estimates that are higher than NREL moderate case costs.</t>
  </si>
  <si>
    <t>- Solar and wind costs reflect recent proposals in the short term, then blend into NREL moderate case costs.</t>
  </si>
  <si>
    <t>- Hydro expansion costs are based on internal estimates specific to opportunities on the TVA system.</t>
  </si>
  <si>
    <t>- Distributed generation adoption was modeled based on consumer payback, and demand-side EE and DR resources were modeled based on TVA program experience and the recent potential study (see Vol. 1, Appendices F and G).</t>
  </si>
  <si>
    <t>TVA Draft 2025 Integrated Resource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</si>
</sst>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3" formatCode="_(* #,##0.00_);_(* \(#,##0.00\);_(* &quot;-&quot;??_);_(@_)"/>
    <numFmt numFmtId="164" formatCode="_(* #,##0_);_(* \(#,##0\);_(* &quot;-&quot;??_);_(@_)"/>
    <numFmt numFmtId="165" formatCode="_(* #,##0.0_);_(* \(#,##0.0\);_(* &quot;-&quot;??_);_(@_)"/>
    <numFmt numFmtId="166" formatCode="0.0%"/>
    <numFmt numFmtId="167" formatCode="0.0000"/>
  </numFmts>
  <fonts count="10" x14ac:knownFonts="1">
    <font>
      <sz val="11"/>
      <color theme="1"/>
      <name val="Aptos Narrow"/>
      <family val="2"/>
      <scheme val="minor"/>
    </font>
    <font>
      <sz val="11"/>
      <color theme="1"/>
      <name val="Arial"/>
      <family val="2"/>
    </font>
    <font>
      <sz val="11"/>
      <color theme="1"/>
      <name val="Aptos Narrow"/>
      <family val="2"/>
      <scheme val="minor"/>
    </font>
    <font>
      <sz val="11"/>
      <color rgb="FFFF0000"/>
      <name val="Aptos Narrow"/>
      <family val="2"/>
      <scheme val="minor"/>
    </font>
    <font>
      <b/>
      <sz val="11"/>
      <color theme="1"/>
      <name val="Aptos Narrow"/>
      <family val="2"/>
      <scheme val="minor"/>
    </font>
    <font>
      <b/>
      <sz val="20"/>
      <color rgb="FFFF0000"/>
      <name val="Arial"/>
      <family val="2"/>
    </font>
    <font>
      <b/>
      <sz val="11"/>
      <color theme="0"/>
      <name val="Arial"/>
      <family val="2"/>
    </font>
    <font>
      <b/>
      <sz val="12"/>
      <color theme="1"/>
      <name val="Arial"/>
      <family val="2"/>
    </font>
    <font>
      <sz val="11"/>
      <name val="Arial"/>
      <family val="2"/>
    </font>
    <font>
      <sz val="10"/>
      <color theme="1"/>
      <name val="Arial"/>
      <family val="2"/>
    </font>
  </fonts>
  <fills count="11">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rgb="FF95C8CB"/>
        <bgColor indexed="64"/>
      </patternFill>
    </fill>
    <fill>
      <patternFill patternType="solid">
        <fgColor rgb="FF003A70"/>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60">
    <xf numFmtId="0" fontId="0" fillId="0" borderId="0" xfId="0"/>
    <xf numFmtId="0" fontId="5" fillId="0" borderId="0" xfId="0" applyFont="1" applyAlignment="1">
      <alignment horizontal="left" vertical="center" readingOrder="1"/>
    </xf>
    <xf numFmtId="0" fontId="4" fillId="0" borderId="0" xfId="0" applyFont="1"/>
    <xf numFmtId="0" fontId="0" fillId="0" borderId="0" xfId="0" applyAlignment="1">
      <alignment textRotation="90"/>
    </xf>
    <xf numFmtId="164" fontId="0" fillId="0" borderId="0" xfId="1" applyNumberFormat="1" applyFont="1" applyFill="1"/>
    <xf numFmtId="9" fontId="0" fillId="0" borderId="0" xfId="2" applyFont="1" applyFill="1"/>
    <xf numFmtId="164" fontId="0" fillId="0" borderId="0" xfId="1" applyNumberFormat="1" applyFont="1"/>
    <xf numFmtId="165" fontId="0" fillId="0" borderId="0" xfId="1" applyNumberFormat="1" applyFont="1"/>
    <xf numFmtId="1" fontId="0" fillId="0" borderId="0" xfId="0" applyNumberFormat="1"/>
    <xf numFmtId="0" fontId="0" fillId="0" borderId="0" xfId="0" applyAlignment="1">
      <alignment vertical="center" wrapText="1"/>
    </xf>
    <xf numFmtId="9" fontId="0" fillId="0" borderId="0" xfId="0" applyNumberFormat="1" applyAlignment="1">
      <alignment vertical="center" wrapText="1"/>
    </xf>
    <xf numFmtId="166" fontId="0" fillId="0" borderId="0" xfId="2" applyNumberFormat="1" applyFont="1" applyFill="1"/>
    <xf numFmtId="0" fontId="0" fillId="2" borderId="0" xfId="0" applyFill="1" applyAlignment="1">
      <alignment textRotation="90"/>
    </xf>
    <xf numFmtId="39" fontId="0" fillId="0" borderId="0" xfId="1" applyNumberFormat="1" applyFont="1"/>
    <xf numFmtId="0" fontId="0" fillId="3" borderId="0" xfId="0" applyFill="1" applyAlignment="1">
      <alignment textRotation="90"/>
    </xf>
    <xf numFmtId="0" fontId="0" fillId="4" borderId="0" xfId="0" applyFill="1" applyAlignment="1">
      <alignment textRotation="90"/>
    </xf>
    <xf numFmtId="9" fontId="0" fillId="0" borderId="0" xfId="0" applyNumberFormat="1"/>
    <xf numFmtId="0" fontId="3" fillId="0" borderId="0" xfId="0" applyFont="1" applyAlignment="1">
      <alignment vertical="center" wrapText="1"/>
    </xf>
    <xf numFmtId="0" fontId="0" fillId="5" borderId="0" xfId="0" applyFill="1"/>
    <xf numFmtId="6" fontId="0" fillId="0" borderId="0" xfId="0" quotePrefix="1" applyNumberFormat="1"/>
    <xf numFmtId="14" fontId="0" fillId="0" borderId="0" xfId="0" applyNumberFormat="1"/>
    <xf numFmtId="0" fontId="0" fillId="0" borderId="0" xfId="0" applyAlignment="1">
      <alignment wrapText="1"/>
    </xf>
    <xf numFmtId="2" fontId="0" fillId="0" borderId="0" xfId="0" applyNumberFormat="1"/>
    <xf numFmtId="167" fontId="0" fillId="0" borderId="0" xfId="0" applyNumberFormat="1" applyAlignment="1">
      <alignment vertical="center" wrapText="1"/>
    </xf>
    <xf numFmtId="0" fontId="0" fillId="6" borderId="0" xfId="0" applyFill="1" applyAlignment="1">
      <alignment textRotation="90"/>
    </xf>
    <xf numFmtId="43" fontId="0" fillId="0" borderId="0" xfId="0" applyNumberFormat="1"/>
    <xf numFmtId="3" fontId="0" fillId="0" borderId="0" xfId="0" applyNumberFormat="1"/>
    <xf numFmtId="2" fontId="0" fillId="0" borderId="0" xfId="0" applyNumberFormat="1" applyAlignment="1">
      <alignment textRotation="90"/>
    </xf>
    <xf numFmtId="3" fontId="0" fillId="0" borderId="0" xfId="0" applyNumberFormat="1" applyAlignment="1">
      <alignment vertical="center" wrapText="1"/>
    </xf>
    <xf numFmtId="4" fontId="0" fillId="0" borderId="0" xfId="0" applyNumberFormat="1" applyAlignment="1">
      <alignment vertical="center" wrapText="1"/>
    </xf>
    <xf numFmtId="1" fontId="0" fillId="0" borderId="0" xfId="0" applyNumberFormat="1" applyAlignment="1">
      <alignment vertical="center" wrapText="1"/>
    </xf>
    <xf numFmtId="1" fontId="0" fillId="5" borderId="0" xfId="0" applyNumberFormat="1" applyFill="1"/>
    <xf numFmtId="0" fontId="0" fillId="7" borderId="0" xfId="0" applyFill="1"/>
    <xf numFmtId="167" fontId="0" fillId="7" borderId="0" xfId="0" applyNumberFormat="1" applyFill="1" applyAlignment="1">
      <alignment vertical="center" wrapText="1"/>
    </xf>
    <xf numFmtId="2" fontId="0" fillId="7" borderId="0" xfId="0" applyNumberFormat="1" applyFill="1"/>
    <xf numFmtId="1" fontId="0" fillId="7" borderId="0" xfId="0" applyNumberFormat="1" applyFill="1" applyAlignment="1">
      <alignment vertical="center" wrapText="1"/>
    </xf>
    <xf numFmtId="1" fontId="0" fillId="7" borderId="0" xfId="0" applyNumberFormat="1" applyFill="1"/>
    <xf numFmtId="0" fontId="0" fillId="7" borderId="0" xfId="0" applyFill="1" applyAlignment="1">
      <alignment vertical="center" wrapText="1"/>
    </xf>
    <xf numFmtId="164" fontId="0" fillId="7" borderId="0" xfId="1" applyNumberFormat="1" applyFont="1" applyFill="1"/>
    <xf numFmtId="2" fontId="0" fillId="5" borderId="0" xfId="0" applyNumberFormat="1" applyFill="1"/>
    <xf numFmtId="0" fontId="1" fillId="0" borderId="0" xfId="0" applyFont="1"/>
    <xf numFmtId="0" fontId="7" fillId="0" borderId="0" xfId="0" applyFont="1"/>
    <xf numFmtId="0" fontId="8" fillId="9" borderId="1" xfId="0" applyFont="1" applyFill="1" applyBorder="1" applyAlignment="1">
      <alignment textRotation="90"/>
    </xf>
    <xf numFmtId="0" fontId="1" fillId="0" borderId="0" xfId="0" applyFont="1" applyAlignment="1">
      <alignment textRotation="90"/>
    </xf>
    <xf numFmtId="0" fontId="1" fillId="10" borderId="1" xfId="0" applyFont="1" applyFill="1" applyBorder="1"/>
    <xf numFmtId="164" fontId="1" fillId="10" borderId="1" xfId="1" applyNumberFormat="1" applyFont="1" applyFill="1" applyBorder="1"/>
    <xf numFmtId="3" fontId="1" fillId="10" borderId="1" xfId="1" applyNumberFormat="1" applyFont="1" applyFill="1" applyBorder="1"/>
    <xf numFmtId="3" fontId="1" fillId="10" borderId="1" xfId="0" applyNumberFormat="1" applyFont="1" applyFill="1" applyBorder="1"/>
    <xf numFmtId="164" fontId="1" fillId="0" borderId="0" xfId="1" applyNumberFormat="1" applyFont="1" applyFill="1"/>
    <xf numFmtId="1" fontId="1" fillId="0" borderId="0" xfId="0" applyNumberFormat="1" applyFont="1"/>
    <xf numFmtId="2" fontId="1" fillId="0" borderId="0" xfId="0" applyNumberFormat="1" applyFont="1"/>
    <xf numFmtId="164" fontId="1" fillId="0" borderId="0" xfId="0" applyNumberFormat="1" applyFont="1"/>
    <xf numFmtId="43" fontId="1" fillId="0" borderId="0" xfId="0" applyNumberFormat="1" applyFont="1"/>
    <xf numFmtId="0" fontId="1" fillId="0" borderId="0" xfId="0" quotePrefix="1" applyFont="1"/>
    <xf numFmtId="14" fontId="1" fillId="0" borderId="0" xfId="0" applyNumberFormat="1" applyFont="1"/>
    <xf numFmtId="9" fontId="1" fillId="10" borderId="1" xfId="2" applyFont="1" applyFill="1" applyBorder="1"/>
    <xf numFmtId="0" fontId="9" fillId="0" borderId="0" xfId="0" applyFont="1"/>
    <xf numFmtId="0" fontId="9" fillId="0" borderId="0" xfId="0" quotePrefix="1" applyFont="1"/>
    <xf numFmtId="0" fontId="6" fillId="8" borderId="0" xfId="0" applyFont="1" applyFill="1" applyAlignment="1">
      <alignment horizontal="center"/>
    </xf>
    <xf numFmtId="0" fontId="6" fillId="8" borderId="2"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3A70"/>
      <color rgb="FF55A7AD"/>
      <color rgb="FFA8D2D4"/>
      <color rgb="FF226E74"/>
      <color rgb="FFFFD85B"/>
      <color rgb="FFD6A300"/>
      <color rgb="FFFFC000"/>
      <color rgb="FF6A9033"/>
      <color rgb="FF354819"/>
      <color rgb="FF9EC7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400" b="0" i="0" u="none" strike="noStrike" kern="1200" spc="0" baseline="0" dirty="0">
                <a:solidFill>
                  <a:prstClr val="black"/>
                </a:solidFill>
                <a:latin typeface="Arial" panose="020B0604020202020204" pitchFamily="34" charset="0"/>
                <a:cs typeface="Arial" panose="020B0604020202020204" pitchFamily="34" charset="0"/>
              </a:rPr>
              <a:t>Investment Tax Credits, by Resource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1"/>
          <c:order val="0"/>
          <c:tx>
            <c:v>Solar, Wind, Battery</c:v>
          </c:tx>
          <c:spPr>
            <a:ln w="28575" cap="rnd">
              <a:solidFill>
                <a:srgbClr val="FFC000"/>
              </a:solidFill>
              <a:round/>
            </a:ln>
            <a:effectLst/>
          </c:spPr>
          <c:marker>
            <c:symbol val="none"/>
          </c:marker>
          <c:val>
            <c:numRef>
              <c:f>'ITC Graph'!$K$4:$K$30</c:f>
              <c:numCache>
                <c:formatCode>0%</c:formatCode>
                <c:ptCount val="27"/>
                <c:pt idx="0">
                  <c:v>0.3</c:v>
                </c:pt>
                <c:pt idx="1">
                  <c:v>0.3</c:v>
                </c:pt>
                <c:pt idx="2">
                  <c:v>0.3</c:v>
                </c:pt>
                <c:pt idx="3">
                  <c:v>0.3</c:v>
                </c:pt>
                <c:pt idx="4">
                  <c:v>0.3</c:v>
                </c:pt>
                <c:pt idx="5">
                  <c:v>0.3</c:v>
                </c:pt>
                <c:pt idx="6">
                  <c:v>0.3</c:v>
                </c:pt>
                <c:pt idx="7">
                  <c:v>0.3</c:v>
                </c:pt>
                <c:pt idx="8">
                  <c:v>0.3</c:v>
                </c:pt>
                <c:pt idx="9">
                  <c:v>0.3</c:v>
                </c:pt>
                <c:pt idx="10">
                  <c:v>0.3</c:v>
                </c:pt>
                <c:pt idx="11" formatCode="0.0%">
                  <c:v>0.22499999999999998</c:v>
                </c:pt>
                <c:pt idx="12">
                  <c:v>0.15</c:v>
                </c:pt>
                <c:pt idx="13">
                  <c:v>0</c:v>
                </c:pt>
              </c:numCache>
            </c:numRef>
          </c:val>
          <c:smooth val="0"/>
          <c:extLst>
            <c:ext xmlns:c16="http://schemas.microsoft.com/office/drawing/2014/chart" uri="{C3380CC4-5D6E-409C-BE32-E72D297353CC}">
              <c16:uniqueId val="{00000002-8948-4015-81D5-DEC35CAC6CD3}"/>
            </c:ext>
          </c:extLst>
        </c:ser>
        <c:ser>
          <c:idx val="2"/>
          <c:order val="1"/>
          <c:tx>
            <c:strRef>
              <c:f>'ITC Graph'!$Q$3</c:f>
              <c:strCache>
                <c:ptCount val="1"/>
                <c:pt idx="0">
                  <c:v>Pump Storage</c:v>
                </c:pt>
              </c:strCache>
            </c:strRef>
          </c:tx>
          <c:spPr>
            <a:ln w="28575" cap="rnd">
              <a:solidFill>
                <a:srgbClr val="2C9198"/>
              </a:solidFill>
              <a:round/>
            </a:ln>
            <a:effectLst/>
          </c:spPr>
          <c:marker>
            <c:symbol val="none"/>
          </c:marker>
          <c:val>
            <c:numRef>
              <c:f>'ITC Graph'!$Q$4:$Q$30</c:f>
              <c:numCache>
                <c:formatCode>0%</c:formatCode>
                <c:ptCount val="27"/>
                <c:pt idx="10">
                  <c:v>0.3</c:v>
                </c:pt>
                <c:pt idx="11">
                  <c:v>0.3</c:v>
                </c:pt>
                <c:pt idx="12">
                  <c:v>0.3</c:v>
                </c:pt>
                <c:pt idx="13">
                  <c:v>0.3</c:v>
                </c:pt>
                <c:pt idx="14">
                  <c:v>0.3</c:v>
                </c:pt>
                <c:pt idx="15">
                  <c:v>0.3</c:v>
                </c:pt>
                <c:pt idx="16" formatCode="0.0%">
                  <c:v>0.22499999999999998</c:v>
                </c:pt>
                <c:pt idx="17">
                  <c:v>0.15</c:v>
                </c:pt>
                <c:pt idx="18">
                  <c:v>0</c:v>
                </c:pt>
              </c:numCache>
            </c:numRef>
          </c:val>
          <c:smooth val="0"/>
          <c:extLst>
            <c:ext xmlns:c16="http://schemas.microsoft.com/office/drawing/2014/chart" uri="{C3380CC4-5D6E-409C-BE32-E72D297353CC}">
              <c16:uniqueId val="{00000003-8948-4015-81D5-DEC35CAC6CD3}"/>
            </c:ext>
          </c:extLst>
        </c:ser>
        <c:ser>
          <c:idx val="0"/>
          <c:order val="2"/>
          <c:tx>
            <c:v>Nuclear</c:v>
          </c:tx>
          <c:spPr>
            <a:ln w="28575" cap="rnd">
              <a:solidFill>
                <a:srgbClr val="6A9033"/>
              </a:solidFill>
              <a:round/>
            </a:ln>
            <a:effectLst/>
          </c:spPr>
          <c:marker>
            <c:symbol val="none"/>
          </c:marker>
          <c:cat>
            <c:numRef>
              <c:f>'ITC Graph'!$A$4:$A$30</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'ITC Graph'!$B$4:$B$30</c:f>
              <c:numCache>
                <c:formatCode>0%</c:formatCode>
                <c:ptCount val="27"/>
                <c:pt idx="15">
                  <c:v>0.3</c:v>
                </c:pt>
                <c:pt idx="16">
                  <c:v>0.3</c:v>
                </c:pt>
                <c:pt idx="17" formatCode="0.0%">
                  <c:v>0.22499999999999998</c:v>
                </c:pt>
                <c:pt idx="18">
                  <c:v>0.15</c:v>
                </c:pt>
                <c:pt idx="19">
                  <c:v>0</c:v>
                </c:pt>
              </c:numCache>
            </c:numRef>
          </c:val>
          <c:smooth val="0"/>
          <c:extLst>
            <c:ext xmlns:c16="http://schemas.microsoft.com/office/drawing/2014/chart" uri="{C3380CC4-5D6E-409C-BE32-E72D297353CC}">
              <c16:uniqueId val="{00000000-8948-4015-81D5-DEC35CAC6CD3}"/>
            </c:ext>
          </c:extLst>
        </c:ser>
        <c:ser>
          <c:idx val="3"/>
          <c:order val="3"/>
          <c:tx>
            <c:v>Carbon Reg + Growth</c:v>
          </c:tx>
          <c:spPr>
            <a:ln w="28575" cap="rnd">
              <a:solidFill>
                <a:schemeClr val="tx1"/>
              </a:solidFill>
              <a:prstDash val="dash"/>
              <a:round/>
            </a:ln>
            <a:effectLst/>
          </c:spPr>
          <c:marker>
            <c:symbol val="none"/>
          </c:marker>
          <c:val>
            <c:numRef>
              <c:f>'ITC Graph'!$U$4:$U$30</c:f>
              <c:numCache>
                <c:formatCode>0%</c:formatCode>
                <c:ptCount val="27"/>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numCache>
            </c:numRef>
          </c:val>
          <c:smooth val="0"/>
          <c:extLst>
            <c:ext xmlns:c16="http://schemas.microsoft.com/office/drawing/2014/chart" uri="{C3380CC4-5D6E-409C-BE32-E72D297353CC}">
              <c16:uniqueId val="{00000000-D3DB-491C-A27C-827D06D7F989}"/>
            </c:ext>
          </c:extLst>
        </c:ser>
        <c:dLbls>
          <c:showLegendKey val="0"/>
          <c:showVal val="0"/>
          <c:showCatName val="0"/>
          <c:showSerName val="0"/>
          <c:showPercent val="0"/>
          <c:showBubbleSize val="0"/>
        </c:dLbls>
        <c:smooth val="0"/>
        <c:axId val="1819024127"/>
        <c:axId val="1819022207"/>
      </c:lineChart>
      <c:catAx>
        <c:axId val="1819024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19022207"/>
        <c:crosses val="autoZero"/>
        <c:auto val="1"/>
        <c:lblAlgn val="ctr"/>
        <c:lblOffset val="100"/>
        <c:noMultiLvlLbl val="0"/>
      </c:catAx>
      <c:valAx>
        <c:axId val="1819022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8190241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71437</xdr:colOff>
      <xdr:row>19</xdr:row>
      <xdr:rowOff>3175</xdr:rowOff>
    </xdr:from>
    <xdr:to>
      <xdr:col>14</xdr:col>
      <xdr:colOff>609600</xdr:colOff>
      <xdr:row>36</xdr:row>
      <xdr:rowOff>3175</xdr:rowOff>
    </xdr:to>
    <xdr:graphicFrame macro="">
      <xdr:nvGraphicFramePr>
        <xdr:cNvPr id="3" name="Chart 2">
          <a:extLst>
            <a:ext uri="{FF2B5EF4-FFF2-40B4-BE49-F238E27FC236}">
              <a16:creationId xmlns:a16="http://schemas.microsoft.com/office/drawing/2014/main" id="{D44E9426-503E-F62E-8D34-8DA83E128B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Knowles, Trystan W." id="{E015B52D-E526-4F27-9740-7D440D27F017}" userId="S::twknowles1@tva.gov::173ba22a-1192-469a-b7ba-a7d44ba095e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T1" dT="2024-06-13T13:34:55.03" personId="{E015B52D-E526-4F27-9740-7D440D27F017}" id="{76861DC9-D5C2-4544-8CD2-C44EFC1F072D}">
    <text>From "Gas $perkW Captial Nominal" tab of Combined Capital Cost Workbook</text>
  </threadedComment>
  <threadedComment ref="AT1" dT="2024-06-13T13:35:26.19" personId="{E015B52D-E526-4F27-9740-7D440D27F017}" id="{C253733A-322D-4BBE-8D83-92D76D590676}" parentId="{76861DC9-D5C2-4544-8CD2-C44EFC1F072D}">
    <text>Not the updated values as of 6/13/24 as they aren't available</text>
  </threadedComment>
</ThreadedComments>
</file>

<file path=xl/threadedComments/threadedComment2.xml><?xml version="1.0" encoding="utf-8"?>
<ThreadedComments xmlns="http://schemas.microsoft.com/office/spreadsheetml/2018/threadedcomments" xmlns:x="http://schemas.openxmlformats.org/spreadsheetml/2006/main">
  <threadedComment ref="H3" dT="2024-05-30T19:23:27.11" personId="{E015B52D-E526-4F27-9740-7D440D27F017}" id="{C9BDED08-8E9B-4298-9D96-2040DEBF0124}">
    <text>Time Series is messed up, leaves out January for each year</text>
  </threadedComment>
  <threadedComment ref="H3" dT="2024-05-30T19:32:54.14" personId="{E015B52D-E526-4F27-9740-7D440D27F017}" id="{C2C1098E-1E88-4450-A6A0-89577D28D87E}" parentId="{C9BDED08-8E9B-4298-9D96-2040DEBF0124}">
    <text>Wartsilia 18V50DF</text>
  </threadedComment>
  <threadedComment ref="H3" dT="2024-06-20T18:58:21.37" personId="{E015B52D-E526-4F27-9740-7D440D27F017}" id="{5D18CA92-92D0-457B-BBAF-8EE771576187}" parentId="{C9BDED08-8E9B-4298-9D96-2040DEBF0124}">
    <text>Calculation makes use of Coal VOM delta as proxy for O&amp;M Escalation Rate</text>
  </threadedComment>
  <threadedComment ref="T3" dT="2024-05-31T14:00:00.43" personId="{E015B52D-E526-4F27-9740-7D440D27F017}" id="{714625F6-91ED-4966-AA29-2335C8EE3ABD}">
    <text>No escalations?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4" dT="2024-06-17T13:05:59.14" personId="{E015B52D-E526-4F27-9740-7D440D27F017}" id="{9EF83A37-BDD4-4CFB-8FB9-5283B16DB232}">
    <text>For graphing purposes, I filled in 2024 with the 30% ITC rate even though it is not present in that year in Encompass
Because none of these models can be built by the end of the calendar year it does not effect model results.</text>
  </threadedComment>
  <threadedComment ref="B4" dT="2024-06-17T13:41:47.50" personId="{E015B52D-E526-4F27-9740-7D440D27F017}" id="{9C9144A0-EC39-4A81-9B9D-8B8C9226BD35}" parentId="{9EF83A37-BDD4-4CFB-8FB9-5283B16DB232}">
    <text>In order to get the lines to show up in shortest to longest order, I've deleted some of the overlapping 30% ITC cells</text>
  </threadedComment>
  <threadedComment ref="K4" dT="2024-06-17T13:05:59.14" personId="{E015B52D-E526-4F27-9740-7D440D27F017}" id="{E8B99948-16C8-499C-87B5-6EBF996DB427}">
    <text>For graphing purposes, I filled in 2024 with the 30% ITC rate even though it is not present in that year in Encompass
Because none of these models can be built by the end of the calendar year it does not effect model results.</text>
  </threadedComment>
  <threadedComment ref="Q4" dT="2024-06-17T13:05:59.14" personId="{E015B52D-E526-4F27-9740-7D440D27F017}" id="{4047A0CE-1986-43C4-9B9F-F0F933CF2C27}">
    <text>For graphing purposes, I filled in 2024 with the 30% ITC rate even though it is not present in that year in Encompass
Because none of these models can be built by the end of the calendar year it does not effect model results.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28F94-731B-4978-A4A7-890C879ECAE7}">
  <dimension ref="A1:BG83"/>
  <sheetViews>
    <sheetView tabSelected="1" zoomScale="90" zoomScaleNormal="90" workbookViewId="0">
      <pane xSplit="1" topLeftCell="B1" activePane="topRight" state="frozen"/>
      <selection pane="topRight" activeCell="F3" sqref="F3"/>
    </sheetView>
  </sheetViews>
  <sheetFormatPr defaultColWidth="9" defaultRowHeight="14" x14ac:dyDescent="0.3"/>
  <cols>
    <col min="1" max="59" width="10.1796875" style="40" customWidth="1"/>
    <col min="60" max="16384" width="9" style="40"/>
  </cols>
  <sheetData>
    <row r="1" spans="1:59" ht="15.5" x14ac:dyDescent="0.35">
      <c r="A1" s="41" t="s">
        <v>78</v>
      </c>
    </row>
    <row r="2" spans="1:59" ht="15.5" x14ac:dyDescent="0.35">
      <c r="A2" s="41" t="s">
        <v>70</v>
      </c>
    </row>
    <row r="3" spans="1:59" x14ac:dyDescent="0.3">
      <c r="A3" s="56"/>
    </row>
    <row r="4" spans="1:59" x14ac:dyDescent="0.3">
      <c r="A4" s="56" t="s">
        <v>71</v>
      </c>
    </row>
    <row r="5" spans="1:59" x14ac:dyDescent="0.3">
      <c r="A5" s="57" t="s">
        <v>72</v>
      </c>
      <c r="B5" s="56"/>
    </row>
    <row r="6" spans="1:59" x14ac:dyDescent="0.3">
      <c r="A6" s="57" t="s">
        <v>73</v>
      </c>
    </row>
    <row r="7" spans="1:59" x14ac:dyDescent="0.3">
      <c r="A7" s="57" t="s">
        <v>74</v>
      </c>
    </row>
    <row r="8" spans="1:59" x14ac:dyDescent="0.3">
      <c r="A8" s="57" t="s">
        <v>75</v>
      </c>
    </row>
    <row r="9" spans="1:59" x14ac:dyDescent="0.3">
      <c r="A9" s="57" t="s">
        <v>76</v>
      </c>
    </row>
    <row r="10" spans="1:59" x14ac:dyDescent="0.3">
      <c r="A10" s="57" t="s">
        <v>77</v>
      </c>
    </row>
    <row r="11" spans="1:59" x14ac:dyDescent="0.3">
      <c r="A11" s="57"/>
    </row>
    <row r="12" spans="1:59" ht="15.5" x14ac:dyDescent="0.35">
      <c r="A12" s="41"/>
    </row>
    <row r="13" spans="1:59" ht="14.5" customHeight="1" x14ac:dyDescent="0.3">
      <c r="A13" s="59" t="s">
        <v>68</v>
      </c>
      <c r="B13" s="59"/>
      <c r="C13" s="59"/>
      <c r="D13" s="59"/>
      <c r="E13" s="59"/>
      <c r="F13" s="59"/>
      <c r="G13" s="59"/>
      <c r="H13" s="59"/>
      <c r="I13" s="59"/>
      <c r="J13" s="59"/>
      <c r="K13" s="59"/>
      <c r="L13" s="59"/>
      <c r="M13" s="59"/>
      <c r="N13" s="59"/>
      <c r="O13" s="59"/>
      <c r="P13" s="59"/>
      <c r="Q13" s="59"/>
      <c r="R13" s="59"/>
      <c r="S13" s="59"/>
      <c r="U13" s="58" t="s">
        <v>67</v>
      </c>
      <c r="V13" s="58"/>
      <c r="W13" s="58"/>
      <c r="X13" s="58"/>
      <c r="Y13" s="58"/>
      <c r="Z13" s="58"/>
      <c r="AA13" s="58"/>
      <c r="AB13" s="58"/>
      <c r="AC13" s="58"/>
      <c r="AD13" s="58"/>
      <c r="AE13" s="58"/>
      <c r="AF13" s="58"/>
      <c r="AG13" s="58"/>
      <c r="AH13" s="58"/>
      <c r="AI13" s="58"/>
      <c r="AJ13" s="58"/>
      <c r="AK13" s="58"/>
      <c r="AL13" s="58"/>
      <c r="AM13" s="58"/>
      <c r="AO13" s="59" t="s">
        <v>69</v>
      </c>
      <c r="AP13" s="59"/>
      <c r="AQ13" s="59"/>
      <c r="AR13" s="59"/>
      <c r="AS13" s="59"/>
      <c r="AT13" s="59"/>
      <c r="AU13" s="59"/>
      <c r="AV13" s="59"/>
      <c r="AW13" s="59"/>
      <c r="AX13" s="59"/>
      <c r="AY13" s="59"/>
      <c r="AZ13" s="59"/>
      <c r="BA13" s="59"/>
      <c r="BB13" s="59"/>
      <c r="BC13" s="59"/>
      <c r="BD13" s="59"/>
      <c r="BE13" s="59"/>
      <c r="BF13" s="59"/>
      <c r="BG13" s="59"/>
    </row>
    <row r="14" spans="1:59" ht="96.5" x14ac:dyDescent="0.3">
      <c r="A14" s="42" t="s">
        <v>66</v>
      </c>
      <c r="B14" s="42" t="s">
        <v>32</v>
      </c>
      <c r="C14" s="42" t="s">
        <v>33</v>
      </c>
      <c r="D14" s="42" t="s">
        <v>34</v>
      </c>
      <c r="E14" s="42" t="s">
        <v>15</v>
      </c>
      <c r="F14" s="42" t="s">
        <v>16</v>
      </c>
      <c r="G14" s="42" t="s">
        <v>17</v>
      </c>
      <c r="H14" s="42" t="s">
        <v>18</v>
      </c>
      <c r="I14" s="42" t="s">
        <v>19</v>
      </c>
      <c r="J14" s="42" t="s">
        <v>20</v>
      </c>
      <c r="K14" s="42" t="s">
        <v>21</v>
      </c>
      <c r="L14" s="42" t="s">
        <v>22</v>
      </c>
      <c r="M14" s="42" t="s">
        <v>23</v>
      </c>
      <c r="N14" s="42" t="s">
        <v>24</v>
      </c>
      <c r="O14" s="42" t="s">
        <v>25</v>
      </c>
      <c r="P14" s="42" t="s">
        <v>26</v>
      </c>
      <c r="Q14" s="42" t="s">
        <v>27</v>
      </c>
      <c r="R14" s="42" t="s">
        <v>28</v>
      </c>
      <c r="S14" s="42" t="s">
        <v>29</v>
      </c>
      <c r="U14" s="42" t="s">
        <v>66</v>
      </c>
      <c r="V14" s="42" t="s">
        <v>32</v>
      </c>
      <c r="W14" s="42" t="s">
        <v>33</v>
      </c>
      <c r="X14" s="42" t="s">
        <v>34</v>
      </c>
      <c r="Y14" s="42" t="s">
        <v>15</v>
      </c>
      <c r="Z14" s="42" t="s">
        <v>16</v>
      </c>
      <c r="AA14" s="42" t="s">
        <v>17</v>
      </c>
      <c r="AB14" s="42" t="s">
        <v>18</v>
      </c>
      <c r="AC14" s="42" t="s">
        <v>19</v>
      </c>
      <c r="AD14" s="42" t="s">
        <v>20</v>
      </c>
      <c r="AE14" s="42" t="s">
        <v>21</v>
      </c>
      <c r="AF14" s="42" t="s">
        <v>22</v>
      </c>
      <c r="AG14" s="42" t="s">
        <v>23</v>
      </c>
      <c r="AH14" s="42" t="s">
        <v>24</v>
      </c>
      <c r="AI14" s="42" t="s">
        <v>25</v>
      </c>
      <c r="AJ14" s="42" t="s">
        <v>26</v>
      </c>
      <c r="AK14" s="42" t="s">
        <v>27</v>
      </c>
      <c r="AL14" s="42" t="s">
        <v>28</v>
      </c>
      <c r="AM14" s="42" t="s">
        <v>29</v>
      </c>
      <c r="AN14" s="43"/>
      <c r="AO14" s="42" t="s">
        <v>66</v>
      </c>
      <c r="AP14" s="42" t="s">
        <v>32</v>
      </c>
      <c r="AQ14" s="42" t="s">
        <v>33</v>
      </c>
      <c r="AR14" s="42" t="s">
        <v>34</v>
      </c>
      <c r="AS14" s="42" t="s">
        <v>15</v>
      </c>
      <c r="AT14" s="42" t="s">
        <v>16</v>
      </c>
      <c r="AU14" s="42" t="s">
        <v>17</v>
      </c>
      <c r="AV14" s="42" t="s">
        <v>18</v>
      </c>
      <c r="AW14" s="42" t="s">
        <v>19</v>
      </c>
      <c r="AX14" s="42" t="s">
        <v>20</v>
      </c>
      <c r="AY14" s="42" t="s">
        <v>21</v>
      </c>
      <c r="AZ14" s="42" t="s">
        <v>22</v>
      </c>
      <c r="BA14" s="42" t="s">
        <v>23</v>
      </c>
      <c r="BB14" s="42" t="s">
        <v>24</v>
      </c>
      <c r="BC14" s="42" t="s">
        <v>25</v>
      </c>
      <c r="BD14" s="42" t="s">
        <v>26</v>
      </c>
      <c r="BE14" s="42" t="s">
        <v>27</v>
      </c>
      <c r="BF14" s="42" t="s">
        <v>28</v>
      </c>
      <c r="BG14" s="42" t="s">
        <v>29</v>
      </c>
    </row>
    <row r="15" spans="1:59" x14ac:dyDescent="0.3">
      <c r="A15" s="44">
        <v>2024</v>
      </c>
      <c r="B15" s="45"/>
      <c r="C15" s="45"/>
      <c r="D15" s="45"/>
      <c r="E15" s="45"/>
      <c r="F15" s="45"/>
      <c r="G15" s="45"/>
      <c r="H15" s="45"/>
      <c r="I15" s="45"/>
      <c r="J15" s="45"/>
      <c r="K15" s="46"/>
      <c r="L15" s="46"/>
      <c r="M15" s="47"/>
      <c r="N15" s="45"/>
      <c r="O15" s="45"/>
      <c r="P15" s="45"/>
      <c r="Q15" s="45"/>
      <c r="R15" s="45"/>
      <c r="S15" s="45"/>
      <c r="T15" s="48"/>
      <c r="U15" s="44">
        <v>2024</v>
      </c>
      <c r="V15" s="55"/>
      <c r="W15" s="55"/>
      <c r="X15" s="55"/>
      <c r="Y15" s="55"/>
      <c r="Z15" s="55"/>
      <c r="AA15" s="55"/>
      <c r="AB15" s="55"/>
      <c r="AC15" s="55"/>
      <c r="AD15" s="55"/>
      <c r="AE15" s="55"/>
      <c r="AF15" s="55"/>
      <c r="AG15" s="55"/>
      <c r="AH15" s="55"/>
      <c r="AI15" s="55"/>
      <c r="AJ15" s="55"/>
      <c r="AK15" s="55"/>
      <c r="AL15" s="55"/>
      <c r="AM15" s="55"/>
      <c r="AO15" s="40">
        <f t="shared" ref="AO15:AO41" si="0">A15</f>
        <v>2024</v>
      </c>
      <c r="AP15" s="48"/>
      <c r="AQ15" s="48"/>
      <c r="AR15" s="48"/>
      <c r="AS15" s="48"/>
      <c r="AT15" s="48"/>
      <c r="AU15" s="48"/>
      <c r="AV15" s="48"/>
      <c r="AW15" s="48"/>
      <c r="AX15" s="48"/>
      <c r="AY15" s="48"/>
      <c r="AZ15" s="48"/>
      <c r="BA15" s="48"/>
      <c r="BB15" s="48"/>
      <c r="BC15" s="48"/>
      <c r="BD15" s="48"/>
      <c r="BE15" s="48"/>
      <c r="BF15" s="48"/>
      <c r="BG15" s="48"/>
    </row>
    <row r="16" spans="1:59" x14ac:dyDescent="0.3">
      <c r="A16" s="44">
        <v>2025</v>
      </c>
      <c r="B16" s="45"/>
      <c r="C16" s="45"/>
      <c r="D16" s="45"/>
      <c r="E16" s="45"/>
      <c r="F16" s="45"/>
      <c r="G16" s="45"/>
      <c r="H16" s="45"/>
      <c r="I16" s="45"/>
      <c r="J16" s="45"/>
      <c r="K16" s="46"/>
      <c r="L16" s="46"/>
      <c r="M16" s="47"/>
      <c r="N16" s="45"/>
      <c r="O16" s="45"/>
      <c r="P16" s="45"/>
      <c r="Q16" s="45"/>
      <c r="R16" s="45"/>
      <c r="S16" s="45"/>
      <c r="T16" s="48"/>
      <c r="U16" s="44">
        <v>2025</v>
      </c>
      <c r="V16" s="55">
        <v>0.4</v>
      </c>
      <c r="W16" s="55">
        <v>0.4</v>
      </c>
      <c r="X16" s="55">
        <v>0.4</v>
      </c>
      <c r="Y16" s="55"/>
      <c r="Z16" s="55"/>
      <c r="AA16" s="55"/>
      <c r="AB16" s="55"/>
      <c r="AC16" s="55"/>
      <c r="AD16" s="55">
        <v>0.4</v>
      </c>
      <c r="AE16" s="55">
        <v>0.4</v>
      </c>
      <c r="AF16" s="55">
        <v>0.4</v>
      </c>
      <c r="AG16" s="55"/>
      <c r="AH16" s="55">
        <v>0.4</v>
      </c>
      <c r="AI16" s="55">
        <v>0.4</v>
      </c>
      <c r="AJ16" s="55">
        <v>0.4</v>
      </c>
      <c r="AK16" s="55"/>
      <c r="AL16" s="55"/>
      <c r="AM16" s="55"/>
      <c r="AO16" s="40">
        <f t="shared" si="0"/>
        <v>2025</v>
      </c>
      <c r="AP16" s="48"/>
      <c r="AQ16" s="48"/>
      <c r="AR16" s="48"/>
      <c r="AS16" s="48"/>
      <c r="AT16" s="48"/>
      <c r="AU16" s="48"/>
      <c r="AV16" s="48"/>
      <c r="AW16" s="48"/>
      <c r="AX16" s="48"/>
      <c r="AY16" s="48"/>
      <c r="AZ16" s="48"/>
      <c r="BA16" s="48"/>
      <c r="BB16" s="48"/>
      <c r="BC16" s="48"/>
      <c r="BD16" s="48"/>
      <c r="BE16" s="48"/>
      <c r="BF16" s="48"/>
      <c r="BG16" s="48"/>
    </row>
    <row r="17" spans="1:59" x14ac:dyDescent="0.3">
      <c r="A17" s="44">
        <v>2026</v>
      </c>
      <c r="B17" s="45"/>
      <c r="C17" s="45"/>
      <c r="D17" s="45"/>
      <c r="E17" s="45"/>
      <c r="F17" s="45"/>
      <c r="G17" s="45"/>
      <c r="H17" s="45"/>
      <c r="I17" s="45"/>
      <c r="J17" s="45"/>
      <c r="K17" s="46"/>
      <c r="L17" s="46"/>
      <c r="M17" s="47"/>
      <c r="N17" s="45"/>
      <c r="O17" s="45"/>
      <c r="P17" s="45"/>
      <c r="Q17" s="45"/>
      <c r="R17" s="45"/>
      <c r="S17" s="45">
        <v>967.90734252303071</v>
      </c>
      <c r="T17" s="48"/>
      <c r="U17" s="44">
        <v>2026</v>
      </c>
      <c r="V17" s="55">
        <v>0.4</v>
      </c>
      <c r="W17" s="55">
        <v>0.4</v>
      </c>
      <c r="X17" s="55">
        <v>0.4</v>
      </c>
      <c r="Y17" s="55"/>
      <c r="Z17" s="55"/>
      <c r="AA17" s="55"/>
      <c r="AB17" s="55"/>
      <c r="AC17" s="55"/>
      <c r="AD17" s="55">
        <v>0.4</v>
      </c>
      <c r="AE17" s="55">
        <v>0.4</v>
      </c>
      <c r="AF17" s="55">
        <v>0.4</v>
      </c>
      <c r="AG17" s="55"/>
      <c r="AH17" s="55">
        <v>0.4</v>
      </c>
      <c r="AI17" s="55">
        <v>0.4</v>
      </c>
      <c r="AJ17" s="55">
        <v>0.4</v>
      </c>
      <c r="AK17" s="55"/>
      <c r="AL17" s="55"/>
      <c r="AM17" s="55"/>
      <c r="AO17" s="40">
        <f t="shared" si="0"/>
        <v>2026</v>
      </c>
      <c r="AP17" s="48"/>
      <c r="AQ17" s="48"/>
      <c r="AR17" s="48"/>
      <c r="AS17" s="48"/>
      <c r="AT17" s="48"/>
      <c r="AU17" s="48"/>
      <c r="AV17" s="48"/>
      <c r="AW17" s="48"/>
      <c r="AX17" s="48"/>
      <c r="AY17" s="48"/>
      <c r="AZ17" s="48"/>
      <c r="BA17" s="48"/>
      <c r="BB17" s="48"/>
      <c r="BC17" s="48"/>
      <c r="BD17" s="48"/>
      <c r="BE17" s="48"/>
      <c r="BF17" s="48"/>
      <c r="BG17" s="48">
        <v>967.90734252303071</v>
      </c>
    </row>
    <row r="18" spans="1:59" x14ac:dyDescent="0.3">
      <c r="A18" s="44">
        <v>2027</v>
      </c>
      <c r="B18" s="45"/>
      <c r="C18" s="45"/>
      <c r="D18" s="45"/>
      <c r="E18" s="45"/>
      <c r="F18" s="45"/>
      <c r="G18" s="45"/>
      <c r="H18" s="45"/>
      <c r="I18" s="45"/>
      <c r="J18" s="45">
        <v>1353.5959352717027</v>
      </c>
      <c r="K18" s="47"/>
      <c r="L18" s="47"/>
      <c r="M18" s="47"/>
      <c r="N18" s="45"/>
      <c r="O18" s="45"/>
      <c r="P18" s="45"/>
      <c r="Q18" s="45"/>
      <c r="R18" s="45"/>
      <c r="S18" s="45">
        <v>981.38737033579412</v>
      </c>
      <c r="T18" s="48"/>
      <c r="U18" s="44">
        <v>2027</v>
      </c>
      <c r="V18" s="55">
        <v>0.4</v>
      </c>
      <c r="W18" s="55">
        <v>0.4</v>
      </c>
      <c r="X18" s="55">
        <v>0.4</v>
      </c>
      <c r="Y18" s="55"/>
      <c r="Z18" s="55"/>
      <c r="AA18" s="55"/>
      <c r="AB18" s="55"/>
      <c r="AC18" s="55"/>
      <c r="AD18" s="55">
        <v>0.4</v>
      </c>
      <c r="AE18" s="55">
        <v>0.4</v>
      </c>
      <c r="AF18" s="55">
        <v>0.4</v>
      </c>
      <c r="AG18" s="55"/>
      <c r="AH18" s="55">
        <v>0.4</v>
      </c>
      <c r="AI18" s="55">
        <v>0.4</v>
      </c>
      <c r="AJ18" s="55">
        <v>0.4</v>
      </c>
      <c r="AK18" s="55"/>
      <c r="AL18" s="55"/>
      <c r="AM18" s="55"/>
      <c r="AO18" s="40">
        <f t="shared" si="0"/>
        <v>2027</v>
      </c>
      <c r="AP18" s="48"/>
      <c r="AQ18" s="48"/>
      <c r="AR18" s="48"/>
      <c r="AS18" s="48"/>
      <c r="AT18" s="48"/>
      <c r="AU18" s="48"/>
      <c r="AV18" s="48"/>
      <c r="AW18" s="48"/>
      <c r="AX18" s="48">
        <v>812.15756116302157</v>
      </c>
      <c r="AY18" s="48"/>
      <c r="AZ18" s="48"/>
      <c r="BA18" s="48"/>
      <c r="BB18" s="48"/>
      <c r="BC18" s="48"/>
      <c r="BD18" s="48"/>
      <c r="BE18" s="48"/>
      <c r="BF18" s="48"/>
      <c r="BG18" s="48">
        <v>981.38737033579412</v>
      </c>
    </row>
    <row r="19" spans="1:59" x14ac:dyDescent="0.3">
      <c r="A19" s="44">
        <v>2028</v>
      </c>
      <c r="B19" s="45"/>
      <c r="C19" s="45"/>
      <c r="D19" s="45"/>
      <c r="E19" s="45"/>
      <c r="F19" s="45"/>
      <c r="G19" s="45"/>
      <c r="H19" s="45"/>
      <c r="I19" s="45"/>
      <c r="J19" s="45">
        <v>1329.7271971133177</v>
      </c>
      <c r="K19" s="47"/>
      <c r="L19" s="47"/>
      <c r="M19" s="47"/>
      <c r="N19" s="45"/>
      <c r="O19" s="45"/>
      <c r="P19" s="45"/>
      <c r="Q19" s="45"/>
      <c r="R19" s="45"/>
      <c r="S19" s="45">
        <v>1000.3269963068933</v>
      </c>
      <c r="T19" s="48"/>
      <c r="U19" s="44">
        <v>2028</v>
      </c>
      <c r="V19" s="55">
        <v>0.4</v>
      </c>
      <c r="W19" s="55">
        <v>0.4</v>
      </c>
      <c r="X19" s="55">
        <v>0.4</v>
      </c>
      <c r="Y19" s="55"/>
      <c r="Z19" s="55"/>
      <c r="AA19" s="55"/>
      <c r="AB19" s="55"/>
      <c r="AC19" s="55"/>
      <c r="AD19" s="55">
        <v>0.4</v>
      </c>
      <c r="AE19" s="55">
        <v>0.4</v>
      </c>
      <c r="AF19" s="55">
        <v>0.4</v>
      </c>
      <c r="AG19" s="55"/>
      <c r="AH19" s="55">
        <v>0.4</v>
      </c>
      <c r="AI19" s="55">
        <v>0.4</v>
      </c>
      <c r="AJ19" s="55">
        <v>0.4</v>
      </c>
      <c r="AK19" s="55"/>
      <c r="AL19" s="55"/>
      <c r="AM19" s="55"/>
      <c r="AO19" s="40">
        <f t="shared" si="0"/>
        <v>2028</v>
      </c>
      <c r="AP19" s="48"/>
      <c r="AQ19" s="48"/>
      <c r="AR19" s="48"/>
      <c r="AS19" s="48"/>
      <c r="AT19" s="48"/>
      <c r="AU19" s="48"/>
      <c r="AV19" s="48"/>
      <c r="AW19" s="48"/>
      <c r="AX19" s="48">
        <v>797.83631826799058</v>
      </c>
      <c r="AY19" s="48"/>
      <c r="AZ19" s="48"/>
      <c r="BA19" s="48"/>
      <c r="BB19" s="48"/>
      <c r="BC19" s="48"/>
      <c r="BD19" s="48"/>
      <c r="BE19" s="48"/>
      <c r="BF19" s="48"/>
      <c r="BG19" s="48">
        <v>1000.3269963068933</v>
      </c>
    </row>
    <row r="20" spans="1:59" x14ac:dyDescent="0.3">
      <c r="A20" s="44">
        <v>2029</v>
      </c>
      <c r="B20" s="45"/>
      <c r="C20" s="45"/>
      <c r="D20" s="45"/>
      <c r="E20" s="45">
        <v>1777.3230453765107</v>
      </c>
      <c r="F20" s="45">
        <v>805.74664759953816</v>
      </c>
      <c r="G20" s="45">
        <v>1393.2454981844035</v>
      </c>
      <c r="H20" s="45">
        <v>1485.357180025567</v>
      </c>
      <c r="I20" s="45"/>
      <c r="J20" s="45">
        <v>1304.8468408131369</v>
      </c>
      <c r="K20" s="47">
        <v>1695.8798845998522</v>
      </c>
      <c r="L20" s="47">
        <v>2423.9237192151209</v>
      </c>
      <c r="M20" s="47">
        <v>3433.1573882274024</v>
      </c>
      <c r="N20" s="45">
        <v>1564.7743154730838</v>
      </c>
      <c r="O20" s="45">
        <v>3362.7750643615705</v>
      </c>
      <c r="P20" s="45"/>
      <c r="Q20" s="45">
        <v>3438.8685566586987</v>
      </c>
      <c r="R20" s="45"/>
      <c r="S20" s="45">
        <v>1020.3368774430262</v>
      </c>
      <c r="T20" s="48"/>
      <c r="U20" s="44">
        <v>2029</v>
      </c>
      <c r="V20" s="55">
        <v>0.4</v>
      </c>
      <c r="W20" s="55">
        <v>0.4</v>
      </c>
      <c r="X20" s="55">
        <v>0.4</v>
      </c>
      <c r="Y20" s="55"/>
      <c r="Z20" s="55"/>
      <c r="AA20" s="55"/>
      <c r="AB20" s="55"/>
      <c r="AC20" s="55"/>
      <c r="AD20" s="55">
        <v>0.4</v>
      </c>
      <c r="AE20" s="55">
        <v>0.4</v>
      </c>
      <c r="AF20" s="55">
        <v>0.4</v>
      </c>
      <c r="AG20" s="55"/>
      <c r="AH20" s="55">
        <v>0.4</v>
      </c>
      <c r="AI20" s="55">
        <v>0.4</v>
      </c>
      <c r="AJ20" s="55">
        <v>0.4</v>
      </c>
      <c r="AK20" s="55"/>
      <c r="AL20" s="55"/>
      <c r="AM20" s="55"/>
      <c r="AO20" s="40">
        <f t="shared" si="0"/>
        <v>2029</v>
      </c>
      <c r="AP20" s="48"/>
      <c r="AQ20" s="48"/>
      <c r="AR20" s="48"/>
      <c r="AS20" s="48">
        <v>1777.3230453765107</v>
      </c>
      <c r="AT20" s="48">
        <v>805.74664759953816</v>
      </c>
      <c r="AU20" s="48">
        <v>1393.2454981844035</v>
      </c>
      <c r="AV20" s="48">
        <v>1485.357180025567</v>
      </c>
      <c r="AW20" s="48"/>
      <c r="AX20" s="48">
        <v>782.90810448788204</v>
      </c>
      <c r="AY20" s="48">
        <v>1017.5279307599112</v>
      </c>
      <c r="AZ20" s="48">
        <v>1454.3542315290724</v>
      </c>
      <c r="BA20" s="48">
        <v>3433.1573882274024</v>
      </c>
      <c r="BB20" s="48">
        <v>938.86458928385025</v>
      </c>
      <c r="BC20" s="48">
        <v>2017.6650386169422</v>
      </c>
      <c r="BD20" s="48"/>
      <c r="BE20" s="48">
        <v>3438.8685566586987</v>
      </c>
      <c r="BF20" s="48"/>
      <c r="BG20" s="48">
        <v>1020.3368774430262</v>
      </c>
    </row>
    <row r="21" spans="1:59" x14ac:dyDescent="0.3">
      <c r="A21" s="44">
        <v>2030</v>
      </c>
      <c r="B21" s="45"/>
      <c r="C21" s="45"/>
      <c r="D21" s="45"/>
      <c r="E21" s="45">
        <v>1811.8805764973911</v>
      </c>
      <c r="F21" s="45">
        <v>821.41325076568762</v>
      </c>
      <c r="G21" s="45">
        <v>1420.3351849961414</v>
      </c>
      <c r="H21" s="45">
        <v>1514.2378481223918</v>
      </c>
      <c r="I21" s="45"/>
      <c r="J21" s="45">
        <v>1278.1345018512334</v>
      </c>
      <c r="K21" s="47">
        <v>1695.6171613598449</v>
      </c>
      <c r="L21" s="47">
        <v>2403.3530200143887</v>
      </c>
      <c r="M21" s="47">
        <v>3507.3893069957498</v>
      </c>
      <c r="N21" s="45">
        <v>1535.236407558848</v>
      </c>
      <c r="O21" s="45">
        <v>3275.9346238565563</v>
      </c>
      <c r="P21" s="45"/>
      <c r="Q21" s="45">
        <v>3484.4402605533064</v>
      </c>
      <c r="R21" s="45"/>
      <c r="S21" s="45">
        <v>1040.1758839127531</v>
      </c>
      <c r="T21" s="48"/>
      <c r="U21" s="44">
        <v>2030</v>
      </c>
      <c r="V21" s="55">
        <v>0.4</v>
      </c>
      <c r="W21" s="55">
        <v>0.4</v>
      </c>
      <c r="X21" s="55">
        <v>0.4</v>
      </c>
      <c r="Y21" s="55"/>
      <c r="Z21" s="55"/>
      <c r="AA21" s="55"/>
      <c r="AB21" s="55"/>
      <c r="AC21" s="55"/>
      <c r="AD21" s="55">
        <v>0.4</v>
      </c>
      <c r="AE21" s="55">
        <v>0.4</v>
      </c>
      <c r="AF21" s="55">
        <v>0.4</v>
      </c>
      <c r="AG21" s="55"/>
      <c r="AH21" s="55">
        <v>0.4</v>
      </c>
      <c r="AI21" s="55">
        <v>0.4</v>
      </c>
      <c r="AJ21" s="55">
        <v>0.4</v>
      </c>
      <c r="AK21" s="55"/>
      <c r="AL21" s="55"/>
      <c r="AM21" s="55"/>
      <c r="AO21" s="40">
        <f t="shared" si="0"/>
        <v>2030</v>
      </c>
      <c r="AP21" s="48"/>
      <c r="AQ21" s="48"/>
      <c r="AR21" s="48"/>
      <c r="AS21" s="48">
        <v>1811.8805764973911</v>
      </c>
      <c r="AT21" s="48">
        <v>821.41325076568762</v>
      </c>
      <c r="AU21" s="48">
        <v>1420.3351849961414</v>
      </c>
      <c r="AV21" s="48">
        <v>1514.2378481223918</v>
      </c>
      <c r="AW21" s="48"/>
      <c r="AX21" s="48">
        <v>766.88070111074001</v>
      </c>
      <c r="AY21" s="48">
        <v>1017.3702968159068</v>
      </c>
      <c r="AZ21" s="48">
        <v>1442.0118120086331</v>
      </c>
      <c r="BA21" s="48">
        <v>3507.3893069957498</v>
      </c>
      <c r="BB21" s="48">
        <v>921.14184453530879</v>
      </c>
      <c r="BC21" s="48">
        <v>1965.5607743139337</v>
      </c>
      <c r="BD21" s="48"/>
      <c r="BE21" s="48">
        <v>3484.4402605533064</v>
      </c>
      <c r="BF21" s="48"/>
      <c r="BG21" s="48">
        <v>1040.1758839127531</v>
      </c>
    </row>
    <row r="22" spans="1:59" x14ac:dyDescent="0.3">
      <c r="A22" s="44">
        <v>2031</v>
      </c>
      <c r="B22" s="45"/>
      <c r="C22" s="45"/>
      <c r="D22" s="45"/>
      <c r="E22" s="45">
        <v>1847.1051542066009</v>
      </c>
      <c r="F22" s="45">
        <v>837.38225846866987</v>
      </c>
      <c r="G22" s="45">
        <v>1447.9477703651714</v>
      </c>
      <c r="H22" s="45">
        <v>1543.6759851846723</v>
      </c>
      <c r="I22" s="45"/>
      <c r="J22" s="45">
        <v>1249.8133812919527</v>
      </c>
      <c r="K22" s="47">
        <v>1713.8984601201967</v>
      </c>
      <c r="L22" s="47">
        <v>2382.0028642408001</v>
      </c>
      <c r="M22" s="47">
        <v>3476.2314590061401</v>
      </c>
      <c r="N22" s="45">
        <v>1540.1266717123112</v>
      </c>
      <c r="O22" s="45">
        <v>3281.425034607872</v>
      </c>
      <c r="P22" s="45"/>
      <c r="Q22" s="45">
        <v>3530.025852293174</v>
      </c>
      <c r="R22" s="45"/>
      <c r="S22" s="45">
        <v>1060.397832715229</v>
      </c>
      <c r="T22" s="48"/>
      <c r="U22" s="44">
        <v>2031</v>
      </c>
      <c r="V22" s="55">
        <v>0.4</v>
      </c>
      <c r="W22" s="55">
        <v>0.4</v>
      </c>
      <c r="X22" s="55">
        <v>0.4</v>
      </c>
      <c r="Y22" s="55"/>
      <c r="Z22" s="55"/>
      <c r="AA22" s="55"/>
      <c r="AB22" s="55"/>
      <c r="AC22" s="55"/>
      <c r="AD22" s="55">
        <v>0.4</v>
      </c>
      <c r="AE22" s="55">
        <v>0.4</v>
      </c>
      <c r="AF22" s="55">
        <v>0.4</v>
      </c>
      <c r="AG22" s="55"/>
      <c r="AH22" s="55">
        <v>0.4</v>
      </c>
      <c r="AI22" s="55">
        <v>0.4</v>
      </c>
      <c r="AJ22" s="55">
        <v>0.4</v>
      </c>
      <c r="AK22" s="55"/>
      <c r="AL22" s="55"/>
      <c r="AM22" s="55"/>
      <c r="AO22" s="40">
        <f t="shared" si="0"/>
        <v>2031</v>
      </c>
      <c r="AP22" s="48"/>
      <c r="AQ22" s="48"/>
      <c r="AR22" s="48"/>
      <c r="AS22" s="48">
        <v>1847.1051542066009</v>
      </c>
      <c r="AT22" s="48">
        <v>837.38225846866987</v>
      </c>
      <c r="AU22" s="48">
        <v>1447.9477703651714</v>
      </c>
      <c r="AV22" s="48">
        <v>1543.6759851846723</v>
      </c>
      <c r="AW22" s="48"/>
      <c r="AX22" s="48">
        <v>749.88802877517162</v>
      </c>
      <c r="AY22" s="48">
        <v>1028.3390760721179</v>
      </c>
      <c r="AZ22" s="48">
        <v>1429.2017185444799</v>
      </c>
      <c r="BA22" s="48">
        <v>3476.2314590061401</v>
      </c>
      <c r="BB22" s="48">
        <v>924.07600302738672</v>
      </c>
      <c r="BC22" s="48">
        <v>1968.8550207647231</v>
      </c>
      <c r="BD22" s="48"/>
      <c r="BE22" s="48">
        <v>3530.025852293174</v>
      </c>
      <c r="BF22" s="48"/>
      <c r="BG22" s="48">
        <v>1060.397832715229</v>
      </c>
    </row>
    <row r="23" spans="1:59" x14ac:dyDescent="0.3">
      <c r="A23" s="44">
        <v>2032</v>
      </c>
      <c r="B23" s="45"/>
      <c r="C23" s="45"/>
      <c r="D23" s="45"/>
      <c r="E23" s="45">
        <v>1882.8067632409306</v>
      </c>
      <c r="F23" s="45">
        <v>853.56752758345067</v>
      </c>
      <c r="G23" s="45">
        <v>1475.9343011168066</v>
      </c>
      <c r="H23" s="45">
        <v>1573.5127902919698</v>
      </c>
      <c r="I23" s="45"/>
      <c r="J23" s="45">
        <v>1219.7256928463955</v>
      </c>
      <c r="K23" s="47">
        <v>1730.0660997013263</v>
      </c>
      <c r="L23" s="47">
        <v>2357.9250480401392</v>
      </c>
      <c r="M23" s="47">
        <v>3441.0929361280064</v>
      </c>
      <c r="N23" s="45">
        <v>1544.3509514242635</v>
      </c>
      <c r="O23" s="45">
        <v>3285.3392493630477</v>
      </c>
      <c r="P23" s="45"/>
      <c r="Q23" s="45">
        <v>3575.5203192390509</v>
      </c>
      <c r="R23" s="45"/>
      <c r="S23" s="45">
        <v>1080.8936386839537</v>
      </c>
      <c r="T23" s="48"/>
      <c r="U23" s="44">
        <v>2032</v>
      </c>
      <c r="V23" s="55">
        <v>0.4</v>
      </c>
      <c r="W23" s="55">
        <v>0.4</v>
      </c>
      <c r="X23" s="55">
        <v>0.4</v>
      </c>
      <c r="Y23" s="55"/>
      <c r="Z23" s="55"/>
      <c r="AA23" s="55"/>
      <c r="AB23" s="55"/>
      <c r="AC23" s="55"/>
      <c r="AD23" s="55">
        <v>0.4</v>
      </c>
      <c r="AE23" s="55">
        <v>0.4</v>
      </c>
      <c r="AF23" s="55">
        <v>0.4</v>
      </c>
      <c r="AG23" s="55"/>
      <c r="AH23" s="55">
        <v>0.4</v>
      </c>
      <c r="AI23" s="55">
        <v>0.4</v>
      </c>
      <c r="AJ23" s="55">
        <v>0.4</v>
      </c>
      <c r="AK23" s="55"/>
      <c r="AL23" s="55"/>
      <c r="AM23" s="55"/>
      <c r="AO23" s="40">
        <f t="shared" si="0"/>
        <v>2032</v>
      </c>
      <c r="AP23" s="48"/>
      <c r="AQ23" s="48"/>
      <c r="AR23" s="48"/>
      <c r="AS23" s="48">
        <v>1882.8067632409306</v>
      </c>
      <c r="AT23" s="48">
        <v>853.56752758345067</v>
      </c>
      <c r="AU23" s="48">
        <v>1475.9343011168066</v>
      </c>
      <c r="AV23" s="48">
        <v>1573.5127902919698</v>
      </c>
      <c r="AW23" s="48"/>
      <c r="AX23" s="48">
        <v>731.83541570783734</v>
      </c>
      <c r="AY23" s="48">
        <v>1038.0396598207958</v>
      </c>
      <c r="AZ23" s="48">
        <v>1414.7550288240834</v>
      </c>
      <c r="BA23" s="48">
        <v>3441.0929361280064</v>
      </c>
      <c r="BB23" s="48">
        <v>926.61057085455809</v>
      </c>
      <c r="BC23" s="48">
        <v>1971.2035496178285</v>
      </c>
      <c r="BD23" s="48"/>
      <c r="BE23" s="48">
        <v>3575.5203192390509</v>
      </c>
      <c r="BF23" s="48"/>
      <c r="BG23" s="48">
        <v>1080.8936386839537</v>
      </c>
    </row>
    <row r="24" spans="1:59" x14ac:dyDescent="0.3">
      <c r="A24" s="44">
        <v>2033</v>
      </c>
      <c r="B24" s="45"/>
      <c r="C24" s="45">
        <v>20926.79145694766</v>
      </c>
      <c r="D24" s="45"/>
      <c r="E24" s="45">
        <v>1920.0630426106097</v>
      </c>
      <c r="F24" s="45">
        <v>870.45760408487331</v>
      </c>
      <c r="G24" s="45">
        <v>1505.1395396613334</v>
      </c>
      <c r="H24" s="45">
        <v>1604.648875657401</v>
      </c>
      <c r="I24" s="45">
        <v>3078.672139076054</v>
      </c>
      <c r="J24" s="45">
        <v>1188.0756776116705</v>
      </c>
      <c r="K24" s="47">
        <v>1748.1999923177307</v>
      </c>
      <c r="L24" s="47">
        <v>2382.6274088846494</v>
      </c>
      <c r="M24" s="47">
        <v>3477.1429028045904</v>
      </c>
      <c r="N24" s="45">
        <v>1548.1954625650885</v>
      </c>
      <c r="O24" s="45">
        <v>3288.2856744209348</v>
      </c>
      <c r="P24" s="45">
        <v>2441.875</v>
      </c>
      <c r="Q24" s="45">
        <v>3621.3470213813157</v>
      </c>
      <c r="R24" s="45">
        <v>5569.0211492049584</v>
      </c>
      <c r="S24" s="45">
        <v>1102.2819596513164</v>
      </c>
      <c r="T24" s="48"/>
      <c r="U24" s="44">
        <v>2033</v>
      </c>
      <c r="V24" s="55">
        <v>0.4</v>
      </c>
      <c r="W24" s="55">
        <v>0.4</v>
      </c>
      <c r="X24" s="55">
        <v>0.4</v>
      </c>
      <c r="Y24" s="55"/>
      <c r="Z24" s="55"/>
      <c r="AA24" s="55"/>
      <c r="AB24" s="55"/>
      <c r="AC24" s="55"/>
      <c r="AD24" s="55">
        <v>0.4</v>
      </c>
      <c r="AE24" s="55">
        <v>0.4</v>
      </c>
      <c r="AF24" s="55">
        <v>0.4</v>
      </c>
      <c r="AG24" s="55"/>
      <c r="AH24" s="55">
        <v>0.4</v>
      </c>
      <c r="AI24" s="55">
        <v>0.4</v>
      </c>
      <c r="AJ24" s="55">
        <v>0.4</v>
      </c>
      <c r="AK24" s="55"/>
      <c r="AL24" s="55"/>
      <c r="AM24" s="55"/>
      <c r="AO24" s="40">
        <f t="shared" si="0"/>
        <v>2033</v>
      </c>
      <c r="AP24" s="48"/>
      <c r="AQ24" s="48">
        <v>12556.074874168595</v>
      </c>
      <c r="AR24" s="48"/>
      <c r="AS24" s="48">
        <v>1920.0630426106097</v>
      </c>
      <c r="AT24" s="48">
        <v>870.45760408487331</v>
      </c>
      <c r="AU24" s="48">
        <v>1505.1395396613334</v>
      </c>
      <c r="AV24" s="48">
        <v>1604.648875657401</v>
      </c>
      <c r="AW24" s="48">
        <v>3078.672139076054</v>
      </c>
      <c r="AX24" s="48">
        <v>712.84540656700221</v>
      </c>
      <c r="AY24" s="48">
        <v>1048.9199953906384</v>
      </c>
      <c r="AZ24" s="48">
        <v>1429.5764453307895</v>
      </c>
      <c r="BA24" s="48">
        <v>3477.1429028045904</v>
      </c>
      <c r="BB24" s="48">
        <v>928.91727753905309</v>
      </c>
      <c r="BC24" s="48">
        <v>1972.9714046525608</v>
      </c>
      <c r="BD24" s="48">
        <v>1465.125</v>
      </c>
      <c r="BE24" s="48">
        <v>3621.3470213813157</v>
      </c>
      <c r="BF24" s="48">
        <v>5569.0211492049584</v>
      </c>
      <c r="BG24" s="48">
        <v>1102.2819596513164</v>
      </c>
    </row>
    <row r="25" spans="1:59" x14ac:dyDescent="0.3">
      <c r="A25" s="44">
        <v>2034</v>
      </c>
      <c r="B25" s="45"/>
      <c r="C25" s="45">
        <v>21352.786987306921</v>
      </c>
      <c r="D25" s="45"/>
      <c r="E25" s="45">
        <v>1959.0400895736884</v>
      </c>
      <c r="F25" s="45">
        <v>888.12778790740822</v>
      </c>
      <c r="G25" s="45">
        <v>1535.6936898227789</v>
      </c>
      <c r="H25" s="45">
        <v>1637.2230532743565</v>
      </c>
      <c r="I25" s="45">
        <v>3093.7717529484494</v>
      </c>
      <c r="J25" s="45">
        <v>1155.7223193631717</v>
      </c>
      <c r="K25" s="47">
        <v>1766.879005291423</v>
      </c>
      <c r="L25" s="47">
        <v>2409.671186401968</v>
      </c>
      <c r="M25" s="47">
        <v>3516.6098705347194</v>
      </c>
      <c r="N25" s="45">
        <v>1552.8631014966468</v>
      </c>
      <c r="O25" s="45">
        <v>3292.8125720808143</v>
      </c>
      <c r="P25" s="45">
        <v>2491.4447645912501</v>
      </c>
      <c r="Q25" s="45">
        <v>3670.6550402461876</v>
      </c>
      <c r="R25" s="45">
        <v>5600.6324234908689</v>
      </c>
      <c r="S25" s="45">
        <v>1124.6581497838386</v>
      </c>
      <c r="T25" s="48"/>
      <c r="U25" s="44">
        <v>2034</v>
      </c>
      <c r="V25" s="55">
        <v>0.4</v>
      </c>
      <c r="W25" s="55">
        <v>0.4</v>
      </c>
      <c r="X25" s="55">
        <v>0.4</v>
      </c>
      <c r="Y25" s="55"/>
      <c r="Z25" s="55"/>
      <c r="AA25" s="55"/>
      <c r="AB25" s="55"/>
      <c r="AC25" s="55"/>
      <c r="AD25" s="55">
        <v>0.4</v>
      </c>
      <c r="AE25" s="55">
        <v>0.4</v>
      </c>
      <c r="AF25" s="55">
        <v>0.4</v>
      </c>
      <c r="AG25" s="55"/>
      <c r="AH25" s="55">
        <v>0.4</v>
      </c>
      <c r="AI25" s="55">
        <v>0.4</v>
      </c>
      <c r="AJ25" s="55">
        <v>0.4</v>
      </c>
      <c r="AK25" s="55"/>
      <c r="AL25" s="55"/>
      <c r="AM25" s="55"/>
      <c r="AO25" s="40">
        <f t="shared" si="0"/>
        <v>2034</v>
      </c>
      <c r="AP25" s="48"/>
      <c r="AQ25" s="48">
        <v>12811.672192384152</v>
      </c>
      <c r="AR25" s="48"/>
      <c r="AS25" s="48">
        <v>1959.0400895736884</v>
      </c>
      <c r="AT25" s="48">
        <v>888.12778790740822</v>
      </c>
      <c r="AU25" s="48">
        <v>1535.6936898227789</v>
      </c>
      <c r="AV25" s="48">
        <v>1637.2230532743565</v>
      </c>
      <c r="AW25" s="48">
        <v>3093.7717529484494</v>
      </c>
      <c r="AX25" s="48">
        <v>693.433391617903</v>
      </c>
      <c r="AY25" s="48">
        <v>1060.1274031748537</v>
      </c>
      <c r="AZ25" s="48">
        <v>1445.8027118411808</v>
      </c>
      <c r="BA25" s="48">
        <v>3516.6098705347194</v>
      </c>
      <c r="BB25" s="48">
        <v>931.71786089798798</v>
      </c>
      <c r="BC25" s="48">
        <v>1975.6875432484885</v>
      </c>
      <c r="BD25" s="48">
        <v>1494.86685875475</v>
      </c>
      <c r="BE25" s="48">
        <v>3670.6550402461876</v>
      </c>
      <c r="BF25" s="48">
        <v>5600.6324234908689</v>
      </c>
      <c r="BG25" s="48">
        <v>1124.6581497838386</v>
      </c>
    </row>
    <row r="26" spans="1:59" x14ac:dyDescent="0.3">
      <c r="A26" s="44">
        <v>2035</v>
      </c>
      <c r="B26" s="45"/>
      <c r="C26" s="45">
        <v>20041.780347541368</v>
      </c>
      <c r="D26" s="45"/>
      <c r="E26" s="45">
        <v>2000.1697570010967</v>
      </c>
      <c r="F26" s="45">
        <v>906.77385888067795</v>
      </c>
      <c r="G26" s="45">
        <v>1567.9352815436127</v>
      </c>
      <c r="H26" s="45">
        <v>1671.5962343256508</v>
      </c>
      <c r="I26" s="45">
        <v>3109.5625004126923</v>
      </c>
      <c r="J26" s="45">
        <v>1121.9854748121893</v>
      </c>
      <c r="K26" s="47">
        <v>1784.7456805400848</v>
      </c>
      <c r="L26" s="47">
        <v>2436.2676627317533</v>
      </c>
      <c r="M26" s="47">
        <v>3555.4240588399798</v>
      </c>
      <c r="N26" s="45">
        <v>1557.5831899965976</v>
      </c>
      <c r="O26" s="45">
        <v>3297.2730412575856</v>
      </c>
      <c r="P26" s="45">
        <v>2543.7521640835589</v>
      </c>
      <c r="Q26" s="45">
        <v>3721.4636641546422</v>
      </c>
      <c r="R26" s="45">
        <v>5633.1562060424812</v>
      </c>
      <c r="S26" s="45">
        <v>1148.2701299144749</v>
      </c>
      <c r="T26" s="48"/>
      <c r="U26" s="44">
        <v>2035</v>
      </c>
      <c r="V26" s="55">
        <v>0.4</v>
      </c>
      <c r="W26" s="55">
        <v>0.4</v>
      </c>
      <c r="X26" s="55">
        <v>0.4</v>
      </c>
      <c r="Y26" s="55"/>
      <c r="Z26" s="55"/>
      <c r="AA26" s="55"/>
      <c r="AB26" s="55"/>
      <c r="AC26" s="55"/>
      <c r="AD26" s="55">
        <v>0.4</v>
      </c>
      <c r="AE26" s="55">
        <v>0.4</v>
      </c>
      <c r="AF26" s="55">
        <v>0.4</v>
      </c>
      <c r="AG26" s="55"/>
      <c r="AH26" s="55">
        <v>0.4</v>
      </c>
      <c r="AI26" s="55">
        <v>0.4</v>
      </c>
      <c r="AJ26" s="55">
        <v>0.4</v>
      </c>
      <c r="AK26" s="55"/>
      <c r="AL26" s="55"/>
      <c r="AM26" s="55"/>
      <c r="AO26" s="40">
        <f t="shared" si="0"/>
        <v>2035</v>
      </c>
      <c r="AP26" s="48"/>
      <c r="AQ26" s="48">
        <v>12025.068208524821</v>
      </c>
      <c r="AR26" s="48"/>
      <c r="AS26" s="48">
        <v>2000.1697570010967</v>
      </c>
      <c r="AT26" s="48">
        <v>906.77385888067795</v>
      </c>
      <c r="AU26" s="48">
        <v>1567.9352815436127</v>
      </c>
      <c r="AV26" s="48">
        <v>1671.5962343256508</v>
      </c>
      <c r="AW26" s="48">
        <v>3109.5625004126923</v>
      </c>
      <c r="AX26" s="48">
        <v>673.1912848873136</v>
      </c>
      <c r="AY26" s="48">
        <v>1070.8474083240508</v>
      </c>
      <c r="AZ26" s="48">
        <v>1461.7605976390519</v>
      </c>
      <c r="BA26" s="48">
        <v>3555.4240588399798</v>
      </c>
      <c r="BB26" s="48">
        <v>934.54991399795858</v>
      </c>
      <c r="BC26" s="48">
        <v>1978.3638247545514</v>
      </c>
      <c r="BD26" s="48">
        <v>1526.2512984501352</v>
      </c>
      <c r="BE26" s="48">
        <v>3721.4636641546422</v>
      </c>
      <c r="BF26" s="48">
        <v>5633.1562060424812</v>
      </c>
      <c r="BG26" s="48">
        <v>1148.2701299144749</v>
      </c>
    </row>
    <row r="27" spans="1:59" x14ac:dyDescent="0.3">
      <c r="A27" s="44">
        <v>2036</v>
      </c>
      <c r="B27" s="45"/>
      <c r="C27" s="45">
        <v>19420.531147716712</v>
      </c>
      <c r="D27" s="45"/>
      <c r="E27" s="45">
        <v>2042.4886807961441</v>
      </c>
      <c r="F27" s="45">
        <v>925.95907738475489</v>
      </c>
      <c r="G27" s="45">
        <v>1601.1091326444791</v>
      </c>
      <c r="H27" s="45">
        <v>1706.9633092496201</v>
      </c>
      <c r="I27" s="45">
        <v>3155.0509272967279</v>
      </c>
      <c r="J27" s="45">
        <v>1126.3233535625218</v>
      </c>
      <c r="K27" s="47">
        <v>1804.1877692038577</v>
      </c>
      <c r="L27" s="47">
        <v>2462.8330269076691</v>
      </c>
      <c r="M27" s="47">
        <v>3594.1928428975534</v>
      </c>
      <c r="N27" s="45">
        <v>1562.1886874349193</v>
      </c>
      <c r="O27" s="45">
        <v>3301.3062618572612</v>
      </c>
      <c r="P27" s="45">
        <v>2597.5720202142638</v>
      </c>
      <c r="Q27" s="45">
        <v>3759.5713399199653</v>
      </c>
      <c r="R27" s="45">
        <v>5683.043025792068</v>
      </c>
      <c r="S27" s="45">
        <v>1172.5648458774026</v>
      </c>
      <c r="T27" s="48"/>
      <c r="U27" s="44">
        <v>2036</v>
      </c>
      <c r="V27" s="55">
        <v>0.4</v>
      </c>
      <c r="W27" s="55">
        <v>0.4</v>
      </c>
      <c r="X27" s="55">
        <v>0.4</v>
      </c>
      <c r="Y27" s="55"/>
      <c r="Z27" s="55"/>
      <c r="AA27" s="55"/>
      <c r="AB27" s="55"/>
      <c r="AC27" s="55"/>
      <c r="AD27" s="55">
        <v>0.4</v>
      </c>
      <c r="AE27" s="55">
        <v>0.4</v>
      </c>
      <c r="AF27" s="55">
        <v>0.4</v>
      </c>
      <c r="AG27" s="55"/>
      <c r="AH27" s="55">
        <v>0.4</v>
      </c>
      <c r="AI27" s="55">
        <v>0.4</v>
      </c>
      <c r="AJ27" s="55">
        <v>0.4</v>
      </c>
      <c r="AK27" s="55"/>
      <c r="AL27" s="55"/>
      <c r="AM27" s="55"/>
      <c r="AO27" s="40">
        <f t="shared" si="0"/>
        <v>2036</v>
      </c>
      <c r="AP27" s="48"/>
      <c r="AQ27" s="48">
        <v>11652.318688630026</v>
      </c>
      <c r="AR27" s="48"/>
      <c r="AS27" s="48">
        <v>2042.4886807961441</v>
      </c>
      <c r="AT27" s="48">
        <v>925.95907738475489</v>
      </c>
      <c r="AU27" s="48">
        <v>1601.1091326444791</v>
      </c>
      <c r="AV27" s="48">
        <v>1706.9633092496201</v>
      </c>
      <c r="AW27" s="48">
        <v>3155.0509272967279</v>
      </c>
      <c r="AX27" s="48">
        <v>675.79401213751305</v>
      </c>
      <c r="AY27" s="48">
        <v>1082.5126615223146</v>
      </c>
      <c r="AZ27" s="48">
        <v>1477.6998161446015</v>
      </c>
      <c r="BA27" s="48">
        <v>3594.1928428975534</v>
      </c>
      <c r="BB27" s="48">
        <v>937.31321246095149</v>
      </c>
      <c r="BC27" s="48">
        <v>1980.7837571143566</v>
      </c>
      <c r="BD27" s="48">
        <v>1558.5432121285583</v>
      </c>
      <c r="BE27" s="48">
        <v>3759.5713399199653</v>
      </c>
      <c r="BF27" s="48">
        <v>5683.043025792068</v>
      </c>
      <c r="BG27" s="48">
        <v>1172.5648458774026</v>
      </c>
    </row>
    <row r="28" spans="1:59" x14ac:dyDescent="0.3">
      <c r="A28" s="44">
        <v>2037</v>
      </c>
      <c r="B28" s="45"/>
      <c r="C28" s="45">
        <v>19208.395585927155</v>
      </c>
      <c r="D28" s="45"/>
      <c r="E28" s="45">
        <v>2085.6261318788625</v>
      </c>
      <c r="F28" s="45">
        <v>945.5153739659014</v>
      </c>
      <c r="G28" s="45">
        <v>1634.9246281901499</v>
      </c>
      <c r="H28" s="45">
        <v>1743.0144496770172</v>
      </c>
      <c r="I28" s="45">
        <v>3200.5774718534626</v>
      </c>
      <c r="J28" s="45">
        <v>1130.4967754252248</v>
      </c>
      <c r="K28" s="47">
        <v>1823.3718934822173</v>
      </c>
      <c r="L28" s="47">
        <v>2489.0473466582648</v>
      </c>
      <c r="M28" s="47">
        <v>3632.4493220821455</v>
      </c>
      <c r="N28" s="45">
        <v>1566.5099622590492</v>
      </c>
      <c r="O28" s="45">
        <v>3304.5480290418627</v>
      </c>
      <c r="P28" s="45">
        <v>2652.4328581719296</v>
      </c>
      <c r="Q28" s="45">
        <v>3797.9411895409062</v>
      </c>
      <c r="R28" s="45">
        <v>5733.3799552049386</v>
      </c>
      <c r="S28" s="45">
        <v>1197.3294671729466</v>
      </c>
      <c r="T28" s="48"/>
      <c r="U28" s="44">
        <v>2037</v>
      </c>
      <c r="V28" s="55">
        <v>0.4</v>
      </c>
      <c r="W28" s="55">
        <v>0.4</v>
      </c>
      <c r="X28" s="55">
        <v>0.4</v>
      </c>
      <c r="Y28" s="55"/>
      <c r="Z28" s="55"/>
      <c r="AA28" s="55"/>
      <c r="AB28" s="55"/>
      <c r="AC28" s="55"/>
      <c r="AD28" s="55">
        <v>0.4</v>
      </c>
      <c r="AE28" s="55">
        <v>0.4</v>
      </c>
      <c r="AF28" s="55">
        <v>0.4</v>
      </c>
      <c r="AG28" s="55"/>
      <c r="AH28" s="55">
        <v>0.4</v>
      </c>
      <c r="AI28" s="55">
        <v>0.4</v>
      </c>
      <c r="AJ28" s="55">
        <v>0.4</v>
      </c>
      <c r="AK28" s="55"/>
      <c r="AL28" s="55"/>
      <c r="AM28" s="55"/>
      <c r="AO28" s="40">
        <f t="shared" si="0"/>
        <v>2037</v>
      </c>
      <c r="AP28" s="48"/>
      <c r="AQ28" s="48">
        <v>11525.037351556293</v>
      </c>
      <c r="AR28" s="48"/>
      <c r="AS28" s="48">
        <v>2085.6261318788625</v>
      </c>
      <c r="AT28" s="48">
        <v>945.5153739659014</v>
      </c>
      <c r="AU28" s="48">
        <v>1634.9246281901499</v>
      </c>
      <c r="AV28" s="48">
        <v>1743.0144496770172</v>
      </c>
      <c r="AW28" s="48">
        <v>3200.5774718534626</v>
      </c>
      <c r="AX28" s="48">
        <v>678.29806525513482</v>
      </c>
      <c r="AY28" s="48">
        <v>1094.0231360893304</v>
      </c>
      <c r="AZ28" s="48">
        <v>1493.4284079949589</v>
      </c>
      <c r="BA28" s="48">
        <v>3632.4493220821455</v>
      </c>
      <c r="BB28" s="48">
        <v>939.90597735542951</v>
      </c>
      <c r="BC28" s="48">
        <v>1982.7288174251175</v>
      </c>
      <c r="BD28" s="48">
        <v>1591.4597149031576</v>
      </c>
      <c r="BE28" s="48">
        <v>3797.9411895409062</v>
      </c>
      <c r="BF28" s="48">
        <v>5733.3799552049386</v>
      </c>
      <c r="BG28" s="48">
        <v>1197.3294671729466</v>
      </c>
    </row>
    <row r="29" spans="1:59" x14ac:dyDescent="0.3">
      <c r="A29" s="44">
        <v>2038</v>
      </c>
      <c r="B29" s="45">
        <v>16753.070383743088</v>
      </c>
      <c r="C29" s="45">
        <v>20580.316781610622</v>
      </c>
      <c r="D29" s="45"/>
      <c r="E29" s="45">
        <v>2130.7540925020539</v>
      </c>
      <c r="F29" s="45">
        <v>965.97406496173971</v>
      </c>
      <c r="G29" s="45">
        <v>1670.3004863629587</v>
      </c>
      <c r="H29" s="45">
        <v>1780.7291130332042</v>
      </c>
      <c r="I29" s="45">
        <v>3246.170220789098</v>
      </c>
      <c r="J29" s="45">
        <v>1134.4941260585235</v>
      </c>
      <c r="K29" s="47">
        <v>1841.5725003815185</v>
      </c>
      <c r="L29" s="47">
        <v>2518.0330316831337</v>
      </c>
      <c r="M29" s="47">
        <v>3674.7502578437857</v>
      </c>
      <c r="N29" s="45">
        <v>1570.5288464843652</v>
      </c>
      <c r="O29" s="45">
        <v>3306.9553308588625</v>
      </c>
      <c r="P29" s="45">
        <v>2709.8251659082393</v>
      </c>
      <c r="Q29" s="45">
        <v>3836.7106770650907</v>
      </c>
      <c r="R29" s="45">
        <v>5784.0113717393351</v>
      </c>
      <c r="S29" s="45">
        <v>1223.2368128000801</v>
      </c>
      <c r="T29" s="48"/>
      <c r="U29" s="44">
        <v>2038</v>
      </c>
      <c r="V29" s="55">
        <v>0.4</v>
      </c>
      <c r="W29" s="55">
        <v>0.4</v>
      </c>
      <c r="X29" s="55">
        <v>0.4</v>
      </c>
      <c r="Y29" s="55"/>
      <c r="Z29" s="55"/>
      <c r="AA29" s="55"/>
      <c r="AB29" s="55"/>
      <c r="AC29" s="55"/>
      <c r="AD29" s="55">
        <v>0.4</v>
      </c>
      <c r="AE29" s="55">
        <v>0.4</v>
      </c>
      <c r="AF29" s="55">
        <v>0.4</v>
      </c>
      <c r="AG29" s="55"/>
      <c r="AH29" s="55">
        <v>0.4</v>
      </c>
      <c r="AI29" s="55">
        <v>0.4</v>
      </c>
      <c r="AJ29" s="55">
        <v>0.4</v>
      </c>
      <c r="AK29" s="55"/>
      <c r="AL29" s="55"/>
      <c r="AM29" s="55"/>
      <c r="AO29" s="40">
        <f t="shared" si="0"/>
        <v>2038</v>
      </c>
      <c r="AP29" s="48">
        <v>10051.842230245853</v>
      </c>
      <c r="AQ29" s="48">
        <v>12348.190068966373</v>
      </c>
      <c r="AR29" s="48"/>
      <c r="AS29" s="48">
        <v>2130.7540925020539</v>
      </c>
      <c r="AT29" s="48">
        <v>965.97406496173971</v>
      </c>
      <c r="AU29" s="48">
        <v>1670.3004863629587</v>
      </c>
      <c r="AV29" s="48">
        <v>1780.7291130332042</v>
      </c>
      <c r="AW29" s="48">
        <v>3246.170220789098</v>
      </c>
      <c r="AX29" s="48">
        <v>680.6964756351141</v>
      </c>
      <c r="AY29" s="48">
        <v>1104.943500228911</v>
      </c>
      <c r="AZ29" s="48">
        <v>1510.8198190098801</v>
      </c>
      <c r="BA29" s="48">
        <v>3674.7502578437857</v>
      </c>
      <c r="BB29" s="48">
        <v>942.31730789061908</v>
      </c>
      <c r="BC29" s="48">
        <v>1984.1731985153174</v>
      </c>
      <c r="BD29" s="48">
        <v>1625.8950995449436</v>
      </c>
      <c r="BE29" s="48">
        <v>3836.7106770650907</v>
      </c>
      <c r="BF29" s="48">
        <v>5784.0113717393351</v>
      </c>
      <c r="BG29" s="48">
        <v>1223.2368128000801</v>
      </c>
    </row>
    <row r="30" spans="1:59" x14ac:dyDescent="0.3">
      <c r="A30" s="44">
        <v>2039</v>
      </c>
      <c r="B30" s="45">
        <v>17137.526838299695</v>
      </c>
      <c r="C30" s="45">
        <v>19841.366701336367</v>
      </c>
      <c r="D30" s="45"/>
      <c r="E30" s="45">
        <v>2177.7024790734749</v>
      </c>
      <c r="F30" s="45">
        <v>987.25804323937245</v>
      </c>
      <c r="G30" s="45">
        <v>1707.1033784471024</v>
      </c>
      <c r="H30" s="45">
        <v>1819.9651558369496</v>
      </c>
      <c r="I30" s="45">
        <v>3295.0009657109217</v>
      </c>
      <c r="J30" s="45">
        <v>1138.5263783857115</v>
      </c>
      <c r="K30" s="47">
        <v>1862.0276084160303</v>
      </c>
      <c r="L30" s="47">
        <v>2546.0740103627591</v>
      </c>
      <c r="M30" s="47">
        <v>3715.6725143577396</v>
      </c>
      <c r="N30" s="45">
        <v>1574.5349264552926</v>
      </c>
      <c r="O30" s="45">
        <v>3309.131968244797</v>
      </c>
      <c r="P30" s="45">
        <v>2769.5326298270111</v>
      </c>
      <c r="Q30" s="45">
        <v>3876.7882385957141</v>
      </c>
      <c r="R30" s="45">
        <v>5836.0644976987551</v>
      </c>
      <c r="S30" s="45">
        <v>1250.1892400922857</v>
      </c>
      <c r="T30" s="48"/>
      <c r="U30" s="44">
        <v>2039</v>
      </c>
      <c r="V30" s="55">
        <v>0.4</v>
      </c>
      <c r="W30" s="55">
        <v>0.4</v>
      </c>
      <c r="X30" s="55">
        <v>0.4</v>
      </c>
      <c r="Y30" s="55"/>
      <c r="Z30" s="55"/>
      <c r="AA30" s="55"/>
      <c r="AB30" s="55"/>
      <c r="AC30" s="55"/>
      <c r="AD30" s="55">
        <v>0.4</v>
      </c>
      <c r="AE30" s="55">
        <v>0.4</v>
      </c>
      <c r="AF30" s="55">
        <v>0.4</v>
      </c>
      <c r="AG30" s="55"/>
      <c r="AH30" s="55">
        <v>0.4</v>
      </c>
      <c r="AI30" s="55">
        <v>0.4</v>
      </c>
      <c r="AJ30" s="55">
        <v>0.4</v>
      </c>
      <c r="AK30" s="55"/>
      <c r="AL30" s="55"/>
      <c r="AM30" s="55"/>
      <c r="AO30" s="40">
        <f t="shared" si="0"/>
        <v>2039</v>
      </c>
      <c r="AP30" s="48">
        <v>10282.516102979816</v>
      </c>
      <c r="AQ30" s="48">
        <v>11904.820020801819</v>
      </c>
      <c r="AR30" s="48"/>
      <c r="AS30" s="48">
        <v>2177.7024790734749</v>
      </c>
      <c r="AT30" s="48">
        <v>987.25804323937245</v>
      </c>
      <c r="AU30" s="48">
        <v>1707.1033784471024</v>
      </c>
      <c r="AV30" s="48">
        <v>1819.9651558369496</v>
      </c>
      <c r="AW30" s="48">
        <v>3295.0009657109217</v>
      </c>
      <c r="AX30" s="48">
        <v>683.11582703142687</v>
      </c>
      <c r="AY30" s="48">
        <v>1117.2165650496181</v>
      </c>
      <c r="AZ30" s="48">
        <v>1527.6444062176554</v>
      </c>
      <c r="BA30" s="48">
        <v>3715.6725143577396</v>
      </c>
      <c r="BB30" s="48">
        <v>944.72095587317551</v>
      </c>
      <c r="BC30" s="48">
        <v>1985.4791809468782</v>
      </c>
      <c r="BD30" s="48">
        <v>1661.7195778962066</v>
      </c>
      <c r="BE30" s="48">
        <v>3876.7882385957141</v>
      </c>
      <c r="BF30" s="48">
        <v>5836.0644976987551</v>
      </c>
      <c r="BG30" s="48">
        <v>1250.1892400922857</v>
      </c>
    </row>
    <row r="31" spans="1:59" x14ac:dyDescent="0.3">
      <c r="A31" s="44">
        <v>2040</v>
      </c>
      <c r="B31" s="45">
        <v>17547.568389655218</v>
      </c>
      <c r="C31" s="45">
        <v>19821.546822583623</v>
      </c>
      <c r="D31" s="45"/>
      <c r="E31" s="45">
        <v>2227.1569410743564</v>
      </c>
      <c r="F31" s="45">
        <v>1009.6781469282927</v>
      </c>
      <c r="G31" s="45">
        <v>1745.8707858281637</v>
      </c>
      <c r="H31" s="45">
        <v>1861.2955939969688</v>
      </c>
      <c r="I31" s="45">
        <v>3346.4798857887354</v>
      </c>
      <c r="J31" s="45">
        <v>1142.3591120519509</v>
      </c>
      <c r="K31" s="47">
        <v>1883.6606118616323</v>
      </c>
      <c r="L31" s="47">
        <v>2575.7287826613256</v>
      </c>
      <c r="M31" s="47">
        <v>3758.9498982440082</v>
      </c>
      <c r="N31" s="45">
        <v>1578.2011104020967</v>
      </c>
      <c r="O31" s="45">
        <v>3310.38320444486</v>
      </c>
      <c r="P31" s="45">
        <v>2832.4272396894912</v>
      </c>
      <c r="Q31" s="45">
        <v>3917.1254251782889</v>
      </c>
      <c r="R31" s="45">
        <v>5888.3980255825891</v>
      </c>
      <c r="S31" s="45">
        <v>1278.5803710489624</v>
      </c>
      <c r="T31" s="48"/>
      <c r="U31" s="44">
        <v>2040</v>
      </c>
      <c r="V31" s="55">
        <v>0.4</v>
      </c>
      <c r="W31" s="55">
        <v>0.4</v>
      </c>
      <c r="X31" s="55">
        <v>0.4</v>
      </c>
      <c r="Y31" s="55"/>
      <c r="Z31" s="55"/>
      <c r="AA31" s="55"/>
      <c r="AB31" s="55"/>
      <c r="AC31" s="55"/>
      <c r="AD31" s="55">
        <v>0.4</v>
      </c>
      <c r="AE31" s="55">
        <v>0.4</v>
      </c>
      <c r="AF31" s="55">
        <v>0.4</v>
      </c>
      <c r="AG31" s="55"/>
      <c r="AH31" s="55">
        <v>0.4</v>
      </c>
      <c r="AI31" s="55">
        <v>0.4</v>
      </c>
      <c r="AJ31" s="55">
        <v>0.4</v>
      </c>
      <c r="AK31" s="55"/>
      <c r="AL31" s="55"/>
      <c r="AM31" s="55"/>
      <c r="AO31" s="40">
        <f t="shared" si="0"/>
        <v>2040</v>
      </c>
      <c r="AP31" s="48">
        <v>10528.54103379313</v>
      </c>
      <c r="AQ31" s="48">
        <v>11892.928093550174</v>
      </c>
      <c r="AR31" s="48"/>
      <c r="AS31" s="48">
        <v>2227.1569410743564</v>
      </c>
      <c r="AT31" s="48">
        <v>1009.6781469282927</v>
      </c>
      <c r="AU31" s="48">
        <v>1745.8707858281637</v>
      </c>
      <c r="AV31" s="48">
        <v>1861.2955939969688</v>
      </c>
      <c r="AW31" s="48">
        <v>3346.4798857887354</v>
      </c>
      <c r="AX31" s="48">
        <v>685.41546723117051</v>
      </c>
      <c r="AY31" s="48">
        <v>1130.1963671169794</v>
      </c>
      <c r="AZ31" s="48">
        <v>1545.4372695967952</v>
      </c>
      <c r="BA31" s="48">
        <v>3758.9498982440082</v>
      </c>
      <c r="BB31" s="48">
        <v>946.920666241258</v>
      </c>
      <c r="BC31" s="48">
        <v>1986.2299226669159</v>
      </c>
      <c r="BD31" s="48">
        <v>1699.4563438136947</v>
      </c>
      <c r="BE31" s="48">
        <v>3917.1254251782889</v>
      </c>
      <c r="BF31" s="48">
        <v>5888.3980255825891</v>
      </c>
      <c r="BG31" s="48">
        <v>1278.5803710489624</v>
      </c>
    </row>
    <row r="32" spans="1:59" x14ac:dyDescent="0.3">
      <c r="A32" s="44">
        <v>2041</v>
      </c>
      <c r="B32" s="45">
        <v>17980.067025975117</v>
      </c>
      <c r="C32" s="45">
        <v>19890.630724857714</v>
      </c>
      <c r="D32" s="45">
        <v>12760.400455346262</v>
      </c>
      <c r="E32" s="45">
        <v>2278.7600372053744</v>
      </c>
      <c r="F32" s="45">
        <v>1033.0723305695205</v>
      </c>
      <c r="G32" s="45">
        <v>1786.3225098768366</v>
      </c>
      <c r="H32" s="45">
        <v>1904.4217041034856</v>
      </c>
      <c r="I32" s="45">
        <v>3400.0532716717416</v>
      </c>
      <c r="J32" s="45">
        <v>1145.5297878306108</v>
      </c>
      <c r="K32" s="47">
        <v>1904.2802699591075</v>
      </c>
      <c r="L32" s="47">
        <v>2606.5416768318323</v>
      </c>
      <c r="M32" s="47">
        <v>3803.9174143064547</v>
      </c>
      <c r="N32" s="45">
        <v>1580.8866567000687</v>
      </c>
      <c r="O32" s="45">
        <v>3309.3627230907323</v>
      </c>
      <c r="P32" s="45">
        <v>2898.0544145523168</v>
      </c>
      <c r="Q32" s="45">
        <v>3956.4742148630412</v>
      </c>
      <c r="R32" s="45">
        <v>5938.506804793431</v>
      </c>
      <c r="S32" s="45">
        <v>1308.2050035037569</v>
      </c>
      <c r="T32" s="48"/>
      <c r="U32" s="44">
        <v>2041</v>
      </c>
      <c r="V32" s="55">
        <v>0.4</v>
      </c>
      <c r="W32" s="55">
        <v>0.4</v>
      </c>
      <c r="X32" s="55">
        <v>0.4</v>
      </c>
      <c r="Y32" s="55"/>
      <c r="Z32" s="55"/>
      <c r="AA32" s="55"/>
      <c r="AB32" s="55"/>
      <c r="AC32" s="55"/>
      <c r="AD32" s="55">
        <v>0.4</v>
      </c>
      <c r="AE32" s="55">
        <v>0.4</v>
      </c>
      <c r="AF32" s="55">
        <v>0.4</v>
      </c>
      <c r="AG32" s="55"/>
      <c r="AH32" s="55">
        <v>0.4</v>
      </c>
      <c r="AI32" s="55">
        <v>0.4</v>
      </c>
      <c r="AJ32" s="55">
        <v>0.4</v>
      </c>
      <c r="AK32" s="55"/>
      <c r="AL32" s="55"/>
      <c r="AM32" s="55"/>
      <c r="AO32" s="40">
        <f t="shared" si="0"/>
        <v>2041</v>
      </c>
      <c r="AP32" s="48">
        <v>10788.04021558507</v>
      </c>
      <c r="AQ32" s="48">
        <v>11934.378434914628</v>
      </c>
      <c r="AR32" s="48">
        <v>7656.2402732077571</v>
      </c>
      <c r="AS32" s="48">
        <v>2278.7600372053744</v>
      </c>
      <c r="AT32" s="48">
        <v>1033.0723305695205</v>
      </c>
      <c r="AU32" s="48">
        <v>1786.3225098768366</v>
      </c>
      <c r="AV32" s="48">
        <v>1904.4217041034856</v>
      </c>
      <c r="AW32" s="48">
        <v>3400.0532716717416</v>
      </c>
      <c r="AX32" s="48">
        <v>687.31787269836639</v>
      </c>
      <c r="AY32" s="48">
        <v>1142.5681619754644</v>
      </c>
      <c r="AZ32" s="48">
        <v>1563.9250060990994</v>
      </c>
      <c r="BA32" s="48">
        <v>3803.9174143064547</v>
      </c>
      <c r="BB32" s="48">
        <v>948.53199402004111</v>
      </c>
      <c r="BC32" s="48">
        <v>1985.6176338544392</v>
      </c>
      <c r="BD32" s="48">
        <v>1738.83264873139</v>
      </c>
      <c r="BE32" s="48">
        <v>3956.4742148630412</v>
      </c>
      <c r="BF32" s="48">
        <v>5938.506804793431</v>
      </c>
      <c r="BG32" s="48">
        <v>1308.2050035037569</v>
      </c>
    </row>
    <row r="33" spans="1:59" x14ac:dyDescent="0.3">
      <c r="A33" s="44">
        <v>2042</v>
      </c>
      <c r="B33" s="45">
        <v>18443.199778196456</v>
      </c>
      <c r="C33" s="45">
        <v>17790.377192982458</v>
      </c>
      <c r="D33" s="45">
        <v>13089.084401506936</v>
      </c>
      <c r="E33" s="45">
        <v>2333.1283204884112</v>
      </c>
      <c r="F33" s="45">
        <v>1057.7201075198097</v>
      </c>
      <c r="G33" s="45">
        <v>1828.9418671879096</v>
      </c>
      <c r="H33" s="45">
        <v>1949.8587562759653</v>
      </c>
      <c r="I33" s="45">
        <v>3456.6670435008868</v>
      </c>
      <c r="J33" s="45">
        <v>1148.4709893367619</v>
      </c>
      <c r="K33" s="47">
        <v>1928.0650127639874</v>
      </c>
      <c r="L33" s="47">
        <v>2641.1068074252253</v>
      </c>
      <c r="M33" s="47">
        <v>3854.3608441432634</v>
      </c>
      <c r="N33" s="45">
        <v>1583.1874295364328</v>
      </c>
      <c r="O33" s="45">
        <v>3307.3183178438021</v>
      </c>
      <c r="P33" s="45">
        <v>2967.198265985558</v>
      </c>
      <c r="Q33" s="45">
        <v>3996.0366164641309</v>
      </c>
      <c r="R33" s="45">
        <v>5988.9717298725227</v>
      </c>
      <c r="S33" s="45">
        <v>1339.4170921227958</v>
      </c>
      <c r="T33" s="48"/>
      <c r="U33" s="44">
        <v>2042</v>
      </c>
      <c r="V33" s="55">
        <v>0.4</v>
      </c>
      <c r="W33" s="55">
        <v>0.4</v>
      </c>
      <c r="X33" s="55">
        <v>0.4</v>
      </c>
      <c r="Y33" s="55"/>
      <c r="Z33" s="55"/>
      <c r="AA33" s="55"/>
      <c r="AB33" s="55"/>
      <c r="AC33" s="55"/>
      <c r="AD33" s="55">
        <v>0.4</v>
      </c>
      <c r="AE33" s="55">
        <v>0.4</v>
      </c>
      <c r="AF33" s="55">
        <v>0.4</v>
      </c>
      <c r="AG33" s="55"/>
      <c r="AH33" s="55">
        <v>0.4</v>
      </c>
      <c r="AI33" s="55">
        <v>0.4</v>
      </c>
      <c r="AJ33" s="55">
        <v>0.4</v>
      </c>
      <c r="AK33" s="55"/>
      <c r="AL33" s="55"/>
      <c r="AM33" s="55"/>
      <c r="AO33" s="40">
        <f t="shared" si="0"/>
        <v>2042</v>
      </c>
      <c r="AP33" s="48">
        <v>11065.919866917873</v>
      </c>
      <c r="AQ33" s="48">
        <v>10674.226315789474</v>
      </c>
      <c r="AR33" s="48">
        <v>7853.4506409041614</v>
      </c>
      <c r="AS33" s="48">
        <v>2333.1283204884112</v>
      </c>
      <c r="AT33" s="48">
        <v>1057.7201075198097</v>
      </c>
      <c r="AU33" s="48">
        <v>1828.9418671879096</v>
      </c>
      <c r="AV33" s="48">
        <v>1949.8587562759653</v>
      </c>
      <c r="AW33" s="48">
        <v>3456.6670435008868</v>
      </c>
      <c r="AX33" s="48">
        <v>689.08259360205716</v>
      </c>
      <c r="AY33" s="48">
        <v>1156.8390076583923</v>
      </c>
      <c r="AZ33" s="48">
        <v>1584.664084455135</v>
      </c>
      <c r="BA33" s="48">
        <v>3854.3608441432634</v>
      </c>
      <c r="BB33" s="48">
        <v>949.9124577218596</v>
      </c>
      <c r="BC33" s="48">
        <v>1984.3909907062812</v>
      </c>
      <c r="BD33" s="48">
        <v>1780.3189595913348</v>
      </c>
      <c r="BE33" s="48">
        <v>3996.0366164641309</v>
      </c>
      <c r="BF33" s="48">
        <v>5988.9717298725227</v>
      </c>
      <c r="BG33" s="48">
        <v>1339.4170921227958</v>
      </c>
    </row>
    <row r="34" spans="1:59" x14ac:dyDescent="0.3">
      <c r="A34" s="44">
        <v>2043</v>
      </c>
      <c r="B34" s="45">
        <v>18910.361545661206</v>
      </c>
      <c r="C34" s="45">
        <v>18241.001754385965</v>
      </c>
      <c r="D34" s="45">
        <v>13420.627727884179</v>
      </c>
      <c r="E34" s="45">
        <v>2389.2944404925829</v>
      </c>
      <c r="F34" s="45">
        <v>1083.1829309608054</v>
      </c>
      <c r="G34" s="45">
        <v>1872.9705506902494</v>
      </c>
      <c r="H34" s="45">
        <v>1996.7983094649023</v>
      </c>
      <c r="I34" s="45">
        <v>3514.8927916465759</v>
      </c>
      <c r="J34" s="45">
        <v>1151.1682725261776</v>
      </c>
      <c r="K34" s="47">
        <v>1952.3762038583686</v>
      </c>
      <c r="L34" s="47">
        <v>2674.5412802606165</v>
      </c>
      <c r="M34" s="47">
        <v>3903.1542221993877</v>
      </c>
      <c r="N34" s="45">
        <v>1585.0809894264623</v>
      </c>
      <c r="O34" s="45">
        <v>3304.1984326577603</v>
      </c>
      <c r="P34" s="45">
        <v>3038.6285496740907</v>
      </c>
      <c r="Q34" s="45">
        <v>4036.1268058108558</v>
      </c>
      <c r="R34" s="45">
        <v>6039.6160840145712</v>
      </c>
      <c r="S34" s="45">
        <v>1371.6612942402598</v>
      </c>
      <c r="T34" s="48"/>
      <c r="U34" s="44">
        <v>2043</v>
      </c>
      <c r="V34" s="55">
        <v>0.4</v>
      </c>
      <c r="W34" s="55">
        <v>0.4</v>
      </c>
      <c r="X34" s="55">
        <v>0.4</v>
      </c>
      <c r="Y34" s="55"/>
      <c r="Z34" s="55"/>
      <c r="AA34" s="55"/>
      <c r="AB34" s="55"/>
      <c r="AC34" s="55"/>
      <c r="AD34" s="55">
        <v>0.4</v>
      </c>
      <c r="AE34" s="55">
        <v>0.4</v>
      </c>
      <c r="AF34" s="55">
        <v>0.4</v>
      </c>
      <c r="AG34" s="55"/>
      <c r="AH34" s="55">
        <v>0.4</v>
      </c>
      <c r="AI34" s="55">
        <v>0.4</v>
      </c>
      <c r="AJ34" s="55">
        <v>0.4</v>
      </c>
      <c r="AK34" s="55"/>
      <c r="AL34" s="55"/>
      <c r="AM34" s="55"/>
      <c r="AO34" s="40">
        <f t="shared" si="0"/>
        <v>2043</v>
      </c>
      <c r="AP34" s="48">
        <v>11346.216927396723</v>
      </c>
      <c r="AQ34" s="48">
        <v>10944.601052631579</v>
      </c>
      <c r="AR34" s="48">
        <v>8052.376636730507</v>
      </c>
      <c r="AS34" s="48">
        <v>2389.2944404925829</v>
      </c>
      <c r="AT34" s="48">
        <v>1083.1829309608054</v>
      </c>
      <c r="AU34" s="48">
        <v>1872.9705506902494</v>
      </c>
      <c r="AV34" s="48">
        <v>1996.7983094649023</v>
      </c>
      <c r="AW34" s="48">
        <v>3514.8927916465759</v>
      </c>
      <c r="AX34" s="48">
        <v>690.70096351570658</v>
      </c>
      <c r="AY34" s="48">
        <v>1171.4257223150212</v>
      </c>
      <c r="AZ34" s="48">
        <v>1604.7247681563699</v>
      </c>
      <c r="BA34" s="48">
        <v>3903.1542221993877</v>
      </c>
      <c r="BB34" s="48">
        <v>951.04859365587731</v>
      </c>
      <c r="BC34" s="48">
        <v>1982.519059594656</v>
      </c>
      <c r="BD34" s="48">
        <v>1823.1771298044544</v>
      </c>
      <c r="BE34" s="48">
        <v>4036.1268058108558</v>
      </c>
      <c r="BF34" s="48">
        <v>6039.6160840145712</v>
      </c>
      <c r="BG34" s="48">
        <v>1371.6612942402598</v>
      </c>
    </row>
    <row r="35" spans="1:59" x14ac:dyDescent="0.3">
      <c r="A35" s="44">
        <v>2044</v>
      </c>
      <c r="B35" s="45">
        <v>19378.169315570056</v>
      </c>
      <c r="C35" s="45">
        <v>18692.250877192982</v>
      </c>
      <c r="D35" s="45">
        <v>13752.629520287712</v>
      </c>
      <c r="E35" s="45">
        <v>2446.5966657418176</v>
      </c>
      <c r="F35" s="45">
        <v>1109.1608059535777</v>
      </c>
      <c r="G35" s="45">
        <v>1917.889828348933</v>
      </c>
      <c r="H35" s="45">
        <v>2044.6873366886291</v>
      </c>
      <c r="I35" s="45">
        <v>3571.7121982889703</v>
      </c>
      <c r="J35" s="45">
        <v>1153.8325959632211</v>
      </c>
      <c r="K35" s="47">
        <v>1974.654359117038</v>
      </c>
      <c r="L35" s="47">
        <v>2707.9266135621137</v>
      </c>
      <c r="M35" s="47">
        <v>3951.8758873301554</v>
      </c>
      <c r="N35" s="45">
        <v>1586.8548003771346</v>
      </c>
      <c r="O35" s="45">
        <v>3300.5962196499136</v>
      </c>
      <c r="P35" s="45">
        <v>3111.5036925498407</v>
      </c>
      <c r="Q35" s="45">
        <v>4077.2115432999199</v>
      </c>
      <c r="R35" s="45">
        <v>6091.6102372622736</v>
      </c>
      <c r="S35" s="45">
        <v>1404.5577188567286</v>
      </c>
      <c r="T35" s="48"/>
      <c r="U35" s="44">
        <v>2044</v>
      </c>
      <c r="V35" s="55">
        <v>0.4</v>
      </c>
      <c r="W35" s="55">
        <v>0.4</v>
      </c>
      <c r="X35" s="55">
        <v>0.4</v>
      </c>
      <c r="Y35" s="55"/>
      <c r="Z35" s="55"/>
      <c r="AA35" s="55"/>
      <c r="AB35" s="55"/>
      <c r="AC35" s="55"/>
      <c r="AD35" s="55">
        <v>0.4</v>
      </c>
      <c r="AE35" s="55">
        <v>0.4</v>
      </c>
      <c r="AF35" s="55">
        <v>0.4</v>
      </c>
      <c r="AG35" s="55"/>
      <c r="AH35" s="55">
        <v>0.4</v>
      </c>
      <c r="AI35" s="55">
        <v>0.4</v>
      </c>
      <c r="AJ35" s="55">
        <v>0.4</v>
      </c>
      <c r="AK35" s="55"/>
      <c r="AL35" s="55"/>
      <c r="AM35" s="55"/>
      <c r="AO35" s="40">
        <f t="shared" si="0"/>
        <v>2044</v>
      </c>
      <c r="AP35" s="48">
        <v>11626.901589342033</v>
      </c>
      <c r="AQ35" s="48">
        <v>11215.350526315789</v>
      </c>
      <c r="AR35" s="48">
        <v>8251.577712172626</v>
      </c>
      <c r="AS35" s="48">
        <v>2446.5966657418176</v>
      </c>
      <c r="AT35" s="48">
        <v>1109.1608059535777</v>
      </c>
      <c r="AU35" s="48">
        <v>1917.889828348933</v>
      </c>
      <c r="AV35" s="48">
        <v>2044.6873366886291</v>
      </c>
      <c r="AW35" s="48">
        <v>3571.7121982889703</v>
      </c>
      <c r="AX35" s="48">
        <v>692.29955757793266</v>
      </c>
      <c r="AY35" s="48">
        <v>1184.7926154702227</v>
      </c>
      <c r="AZ35" s="48">
        <v>1624.7559681372682</v>
      </c>
      <c r="BA35" s="48">
        <v>3951.8758873301554</v>
      </c>
      <c r="BB35" s="48">
        <v>952.11288022628071</v>
      </c>
      <c r="BC35" s="48">
        <v>1980.357731789948</v>
      </c>
      <c r="BD35" s="48">
        <v>1866.9022155299044</v>
      </c>
      <c r="BE35" s="48">
        <v>4077.2115432999199</v>
      </c>
      <c r="BF35" s="48">
        <v>6091.6102372622736</v>
      </c>
      <c r="BG35" s="48">
        <v>1404.5577188567286</v>
      </c>
    </row>
    <row r="36" spans="1:59" x14ac:dyDescent="0.3">
      <c r="A36" s="44">
        <v>2045</v>
      </c>
      <c r="B36" s="45">
        <v>19852.709110948919</v>
      </c>
      <c r="C36" s="45">
        <v>19149.99298245614</v>
      </c>
      <c r="D36" s="45">
        <v>14089.409011280959</v>
      </c>
      <c r="E36" s="45">
        <v>2504.0543580245871</v>
      </c>
      <c r="F36" s="45">
        <v>1135.2091616850141</v>
      </c>
      <c r="G36" s="45">
        <v>1962.9309767869058</v>
      </c>
      <c r="H36" s="45">
        <v>2092.7062919381697</v>
      </c>
      <c r="I36" s="45">
        <v>3629.6931908520601</v>
      </c>
      <c r="J36" s="45">
        <v>1155.9964585518865</v>
      </c>
      <c r="K36" s="47">
        <v>1998.0348131391731</v>
      </c>
      <c r="L36" s="47">
        <v>2740.162029448009</v>
      </c>
      <c r="M36" s="47">
        <v>3998.9193936495367</v>
      </c>
      <c r="N36" s="45">
        <v>1587.8627684651854</v>
      </c>
      <c r="O36" s="45">
        <v>3295.1617455411852</v>
      </c>
      <c r="P36" s="45">
        <v>3184.5765571129245</v>
      </c>
      <c r="Q36" s="45">
        <v>4118.0273659565219</v>
      </c>
      <c r="R36" s="45">
        <v>6142.5525697448966</v>
      </c>
      <c r="S36" s="45">
        <v>1437.5433949730611</v>
      </c>
      <c r="T36" s="48"/>
      <c r="U36" s="44">
        <v>2045</v>
      </c>
      <c r="V36" s="55">
        <v>0.4</v>
      </c>
      <c r="W36" s="55">
        <v>0.4</v>
      </c>
      <c r="X36" s="55">
        <v>0.4</v>
      </c>
      <c r="Y36" s="55"/>
      <c r="Z36" s="55"/>
      <c r="AA36" s="55"/>
      <c r="AB36" s="55"/>
      <c r="AC36" s="55"/>
      <c r="AD36" s="55">
        <v>0.4</v>
      </c>
      <c r="AE36" s="55">
        <v>0.4</v>
      </c>
      <c r="AF36" s="55">
        <v>0.4</v>
      </c>
      <c r="AG36" s="55"/>
      <c r="AH36" s="55">
        <v>0.4</v>
      </c>
      <c r="AI36" s="55">
        <v>0.4</v>
      </c>
      <c r="AJ36" s="55">
        <v>0.4</v>
      </c>
      <c r="AK36" s="55"/>
      <c r="AL36" s="55"/>
      <c r="AM36" s="55"/>
      <c r="AO36" s="40">
        <f t="shared" si="0"/>
        <v>2045</v>
      </c>
      <c r="AP36" s="48">
        <v>11911.62546656935</v>
      </c>
      <c r="AQ36" s="48">
        <v>11489.995789473684</v>
      </c>
      <c r="AR36" s="48">
        <v>8453.6454067685754</v>
      </c>
      <c r="AS36" s="48">
        <v>2504.0543580245871</v>
      </c>
      <c r="AT36" s="48">
        <v>1135.2091616850141</v>
      </c>
      <c r="AU36" s="48">
        <v>1962.9309767869058</v>
      </c>
      <c r="AV36" s="48">
        <v>2092.7062919381697</v>
      </c>
      <c r="AW36" s="48">
        <v>3629.6931908520601</v>
      </c>
      <c r="AX36" s="48">
        <v>693.5978751311319</v>
      </c>
      <c r="AY36" s="48">
        <v>1198.8208878835039</v>
      </c>
      <c r="AZ36" s="48">
        <v>1644.0972176688053</v>
      </c>
      <c r="BA36" s="48">
        <v>3998.9193936495367</v>
      </c>
      <c r="BB36" s="48">
        <v>952.71766107911117</v>
      </c>
      <c r="BC36" s="48">
        <v>1977.097047324711</v>
      </c>
      <c r="BD36" s="48">
        <v>1910.7459342677546</v>
      </c>
      <c r="BE36" s="48">
        <v>4118.0273659565219</v>
      </c>
      <c r="BF36" s="48">
        <v>6142.5525697448966</v>
      </c>
      <c r="BG36" s="48">
        <v>1437.5433949730611</v>
      </c>
    </row>
    <row r="37" spans="1:59" x14ac:dyDescent="0.3">
      <c r="A37" s="44">
        <v>2046</v>
      </c>
      <c r="B37" s="45">
        <v>20325.718900539145</v>
      </c>
      <c r="C37" s="45">
        <v>19606.261403508772</v>
      </c>
      <c r="D37" s="45">
        <v>14425.102661685634</v>
      </c>
      <c r="E37" s="45">
        <v>2561.1479651177101</v>
      </c>
      <c r="F37" s="45">
        <v>1161.0924599600917</v>
      </c>
      <c r="G37" s="45">
        <v>2007.6867184426114</v>
      </c>
      <c r="H37" s="45">
        <v>2140.4209712981979</v>
      </c>
      <c r="I37" s="45">
        <v>3686.0240894259064</v>
      </c>
      <c r="J37" s="45">
        <v>1157.4152165267571</v>
      </c>
      <c r="K37" s="47">
        <v>2020.1116534839616</v>
      </c>
      <c r="L37" s="47">
        <v>2772.7022694877905</v>
      </c>
      <c r="M37" s="47">
        <v>4046.4077522103285</v>
      </c>
      <c r="N37" s="45">
        <v>1587.7675262193661</v>
      </c>
      <c r="O37" s="45">
        <v>3287.1963085695311</v>
      </c>
      <c r="P37" s="45">
        <v>3257.1863898123515</v>
      </c>
      <c r="Q37" s="45">
        <v>4157.3885010271752</v>
      </c>
      <c r="R37" s="45">
        <v>6191.1735011506398</v>
      </c>
      <c r="S37" s="45">
        <v>1470.320054756379</v>
      </c>
      <c r="T37" s="48"/>
      <c r="U37" s="44">
        <v>2046</v>
      </c>
      <c r="V37" s="55">
        <v>0.4</v>
      </c>
      <c r="W37" s="55">
        <v>0.4</v>
      </c>
      <c r="X37" s="55">
        <v>0.4</v>
      </c>
      <c r="Y37" s="55"/>
      <c r="Z37" s="55"/>
      <c r="AA37" s="55"/>
      <c r="AB37" s="55"/>
      <c r="AC37" s="55"/>
      <c r="AD37" s="55">
        <v>0.4</v>
      </c>
      <c r="AE37" s="55">
        <v>0.4</v>
      </c>
      <c r="AF37" s="55">
        <v>0.4</v>
      </c>
      <c r="AG37" s="55"/>
      <c r="AH37" s="55">
        <v>0.4</v>
      </c>
      <c r="AI37" s="55">
        <v>0.4</v>
      </c>
      <c r="AJ37" s="55">
        <v>0.4</v>
      </c>
      <c r="AK37" s="55"/>
      <c r="AL37" s="55"/>
      <c r="AM37" s="55"/>
      <c r="AO37" s="40">
        <f t="shared" si="0"/>
        <v>2046</v>
      </c>
      <c r="AP37" s="48">
        <v>12195.431340323486</v>
      </c>
      <c r="AQ37" s="48">
        <v>11763.756842105262</v>
      </c>
      <c r="AR37" s="48">
        <v>8655.0615970113795</v>
      </c>
      <c r="AS37" s="48">
        <v>2561.1479651177101</v>
      </c>
      <c r="AT37" s="48">
        <v>1161.0924599600917</v>
      </c>
      <c r="AU37" s="48">
        <v>2007.6867184426114</v>
      </c>
      <c r="AV37" s="48">
        <v>2140.4209712981979</v>
      </c>
      <c r="AW37" s="48">
        <v>3686.0240894259064</v>
      </c>
      <c r="AX37" s="48">
        <v>694.44912991605429</v>
      </c>
      <c r="AY37" s="48">
        <v>1212.066992090377</v>
      </c>
      <c r="AZ37" s="48">
        <v>1663.6213616926743</v>
      </c>
      <c r="BA37" s="48">
        <v>4046.4077522103285</v>
      </c>
      <c r="BB37" s="48">
        <v>952.66051573161963</v>
      </c>
      <c r="BC37" s="48">
        <v>1972.3177851417186</v>
      </c>
      <c r="BD37" s="48">
        <v>1954.3118338874108</v>
      </c>
      <c r="BE37" s="48">
        <v>4157.3885010271752</v>
      </c>
      <c r="BF37" s="48">
        <v>6191.1735011506398</v>
      </c>
      <c r="BG37" s="48">
        <v>1470.320054756379</v>
      </c>
    </row>
    <row r="38" spans="1:59" x14ac:dyDescent="0.3">
      <c r="A38" s="44">
        <v>2047</v>
      </c>
      <c r="B38" s="45">
        <v>20809.965732643712</v>
      </c>
      <c r="C38" s="45">
        <v>20073.366666666665</v>
      </c>
      <c r="D38" s="45">
        <v>14768.771207968599</v>
      </c>
      <c r="E38" s="45">
        <v>2617.9027338044111</v>
      </c>
      <c r="F38" s="45">
        <v>1186.8221463688499</v>
      </c>
      <c r="G38" s="45">
        <v>2052.1768442973025</v>
      </c>
      <c r="H38" s="45">
        <v>2187.8524741917099</v>
      </c>
      <c r="I38" s="45">
        <v>3740.6617608545585</v>
      </c>
      <c r="J38" s="45">
        <v>1158.2972551761368</v>
      </c>
      <c r="K38" s="47">
        <v>2040.8658021690997</v>
      </c>
      <c r="L38" s="47">
        <v>2801.3972127895258</v>
      </c>
      <c r="M38" s="47">
        <v>4088.2843872544604</v>
      </c>
      <c r="N38" s="45">
        <v>1586.8540084170543</v>
      </c>
      <c r="O38" s="45">
        <v>3277.2932313946671</v>
      </c>
      <c r="P38" s="45">
        <v>3329.365294948836</v>
      </c>
      <c r="Q38" s="45">
        <v>4196.409176970531</v>
      </c>
      <c r="R38" s="45">
        <v>6238.4317942260814</v>
      </c>
      <c r="S38" s="45">
        <v>1502.9021920399939</v>
      </c>
      <c r="T38" s="48"/>
      <c r="U38" s="44">
        <v>2047</v>
      </c>
      <c r="V38" s="55">
        <v>0.4</v>
      </c>
      <c r="W38" s="55">
        <v>0.4</v>
      </c>
      <c r="X38" s="55">
        <v>0.4</v>
      </c>
      <c r="Y38" s="55"/>
      <c r="Z38" s="55"/>
      <c r="AA38" s="55"/>
      <c r="AB38" s="55"/>
      <c r="AC38" s="55"/>
      <c r="AD38" s="55">
        <v>0.4</v>
      </c>
      <c r="AE38" s="55">
        <v>0.4</v>
      </c>
      <c r="AF38" s="55">
        <v>0.4</v>
      </c>
      <c r="AG38" s="55"/>
      <c r="AH38" s="55">
        <v>0.4</v>
      </c>
      <c r="AI38" s="55">
        <v>0.4</v>
      </c>
      <c r="AJ38" s="55">
        <v>0.4</v>
      </c>
      <c r="AK38" s="55"/>
      <c r="AL38" s="55"/>
      <c r="AM38" s="55"/>
      <c r="AO38" s="40">
        <f t="shared" si="0"/>
        <v>2047</v>
      </c>
      <c r="AP38" s="48">
        <v>12485.979439586226</v>
      </c>
      <c r="AQ38" s="48">
        <v>12044.019999999999</v>
      </c>
      <c r="AR38" s="48">
        <v>8861.2627247811597</v>
      </c>
      <c r="AS38" s="48">
        <v>2617.9027338044111</v>
      </c>
      <c r="AT38" s="48">
        <v>1186.8221463688499</v>
      </c>
      <c r="AU38" s="48">
        <v>2052.1768442973025</v>
      </c>
      <c r="AV38" s="48">
        <v>2187.8524741917099</v>
      </c>
      <c r="AW38" s="48">
        <v>3740.6617608545585</v>
      </c>
      <c r="AX38" s="48">
        <v>694.978353105682</v>
      </c>
      <c r="AY38" s="48">
        <v>1224.5194813014598</v>
      </c>
      <c r="AZ38" s="48">
        <v>1680.8383276737154</v>
      </c>
      <c r="BA38" s="48">
        <v>4088.2843872544604</v>
      </c>
      <c r="BB38" s="48">
        <v>952.1124050502325</v>
      </c>
      <c r="BC38" s="48">
        <v>1966.3759388368003</v>
      </c>
      <c r="BD38" s="48">
        <v>1997.6191769693014</v>
      </c>
      <c r="BE38" s="48">
        <v>4196.409176970531</v>
      </c>
      <c r="BF38" s="48">
        <v>6238.4317942260814</v>
      </c>
      <c r="BG38" s="48">
        <v>1502.9021920399939</v>
      </c>
    </row>
    <row r="39" spans="1:59" x14ac:dyDescent="0.3">
      <c r="A39" s="44">
        <v>2048</v>
      </c>
      <c r="B39" s="45">
        <v>21308.968620576496</v>
      </c>
      <c r="C39" s="45">
        <v>20554.70701754386</v>
      </c>
      <c r="D39" s="45">
        <v>15122.912083483565</v>
      </c>
      <c r="E39" s="45">
        <v>2675.5756881336138</v>
      </c>
      <c r="F39" s="45">
        <v>1212.9680908153598</v>
      </c>
      <c r="G39" s="45">
        <v>2097.3867368912142</v>
      </c>
      <c r="H39" s="45">
        <v>2236.0513297846842</v>
      </c>
      <c r="I39" s="45">
        <v>3795.4769803902595</v>
      </c>
      <c r="J39" s="45">
        <v>1158.8517137345957</v>
      </c>
      <c r="K39" s="47">
        <v>2059.141001830249</v>
      </c>
      <c r="L39" s="47">
        <v>2829.6863661515054</v>
      </c>
      <c r="M39" s="47">
        <v>4129.5688232817465</v>
      </c>
      <c r="N39" s="45">
        <v>1585.4065484227676</v>
      </c>
      <c r="O39" s="45">
        <v>3266.0389719093473</v>
      </c>
      <c r="P39" s="45">
        <v>3402.7119215513667</v>
      </c>
      <c r="Q39" s="45">
        <v>4235.5336943622424</v>
      </c>
      <c r="R39" s="45">
        <v>6285.8557374930087</v>
      </c>
      <c r="S39" s="45">
        <v>1536.0114471561378</v>
      </c>
      <c r="T39" s="48"/>
      <c r="U39" s="44">
        <v>2048</v>
      </c>
      <c r="V39" s="55">
        <v>0.4</v>
      </c>
      <c r="W39" s="55">
        <v>0.4</v>
      </c>
      <c r="X39" s="55">
        <v>0.4</v>
      </c>
      <c r="Y39" s="55"/>
      <c r="Z39" s="55"/>
      <c r="AA39" s="55"/>
      <c r="AB39" s="55"/>
      <c r="AC39" s="55"/>
      <c r="AD39" s="55">
        <v>0.4</v>
      </c>
      <c r="AE39" s="55">
        <v>0.4</v>
      </c>
      <c r="AF39" s="55">
        <v>0.4</v>
      </c>
      <c r="AG39" s="55"/>
      <c r="AH39" s="55">
        <v>0.4</v>
      </c>
      <c r="AI39" s="55">
        <v>0.4</v>
      </c>
      <c r="AJ39" s="55">
        <v>0.4</v>
      </c>
      <c r="AK39" s="55"/>
      <c r="AL39" s="55"/>
      <c r="AM39" s="55"/>
      <c r="AO39" s="40">
        <f t="shared" si="0"/>
        <v>2048</v>
      </c>
      <c r="AP39" s="48">
        <v>12785.381172345897</v>
      </c>
      <c r="AQ39" s="48">
        <v>12332.824210526316</v>
      </c>
      <c r="AR39" s="48">
        <v>9073.7472500901386</v>
      </c>
      <c r="AS39" s="48">
        <v>2675.5756881336138</v>
      </c>
      <c r="AT39" s="48">
        <v>1212.9680908153598</v>
      </c>
      <c r="AU39" s="48">
        <v>2097.3867368912142</v>
      </c>
      <c r="AV39" s="48">
        <v>2236.0513297846842</v>
      </c>
      <c r="AW39" s="48">
        <v>3795.4769803902595</v>
      </c>
      <c r="AX39" s="48">
        <v>695.31102824075742</v>
      </c>
      <c r="AY39" s="48">
        <v>1235.4846010981494</v>
      </c>
      <c r="AZ39" s="48">
        <v>1697.8118196909031</v>
      </c>
      <c r="BA39" s="48">
        <v>4129.5688232817465</v>
      </c>
      <c r="BB39" s="48">
        <v>951.24392905366051</v>
      </c>
      <c r="BC39" s="48">
        <v>1959.6233831456084</v>
      </c>
      <c r="BD39" s="48">
        <v>2041.6271529308199</v>
      </c>
      <c r="BE39" s="48">
        <v>4235.5336943622424</v>
      </c>
      <c r="BF39" s="48">
        <v>6285.8557374930087</v>
      </c>
      <c r="BG39" s="48">
        <v>1536.0114471561378</v>
      </c>
    </row>
    <row r="40" spans="1:59" x14ac:dyDescent="0.3">
      <c r="A40" s="44">
        <v>2049</v>
      </c>
      <c r="B40" s="45">
        <v>21829.952591672743</v>
      </c>
      <c r="C40" s="45">
        <v>21057.249122807018</v>
      </c>
      <c r="D40" s="45">
        <v>15492.652868787682</v>
      </c>
      <c r="E40" s="45">
        <v>2735.5872918561627</v>
      </c>
      <c r="F40" s="45">
        <v>1240.1742583392115</v>
      </c>
      <c r="G40" s="45">
        <v>2144.4298993274247</v>
      </c>
      <c r="H40" s="45">
        <v>2286.2046582445951</v>
      </c>
      <c r="I40" s="45">
        <v>3852.474938236353</v>
      </c>
      <c r="J40" s="45">
        <v>1158.9467572165261</v>
      </c>
      <c r="K40" s="47">
        <v>2080.3159592922766</v>
      </c>
      <c r="L40" s="47">
        <v>2859.0438584925937</v>
      </c>
      <c r="M40" s="47">
        <v>4172.4123647256611</v>
      </c>
      <c r="N40" s="45">
        <v>1583.2418724930117</v>
      </c>
      <c r="O40" s="45">
        <v>3253.0531278012331</v>
      </c>
      <c r="P40" s="45">
        <v>3479.0327627680012</v>
      </c>
      <c r="Q40" s="45">
        <v>4274.694116253022</v>
      </c>
      <c r="R40" s="45">
        <v>6332.6183918697416</v>
      </c>
      <c r="S40" s="45">
        <v>1570.4632889369</v>
      </c>
      <c r="T40" s="48"/>
      <c r="U40" s="44">
        <v>2049</v>
      </c>
      <c r="V40" s="55">
        <v>0.4</v>
      </c>
      <c r="W40" s="55">
        <v>0.4</v>
      </c>
      <c r="X40" s="55">
        <v>0.4</v>
      </c>
      <c r="Y40" s="55"/>
      <c r="Z40" s="55"/>
      <c r="AA40" s="55"/>
      <c r="AB40" s="55"/>
      <c r="AC40" s="55"/>
      <c r="AD40" s="55">
        <v>0.4</v>
      </c>
      <c r="AE40" s="55">
        <v>0.4</v>
      </c>
      <c r="AF40" s="55">
        <v>0.4</v>
      </c>
      <c r="AG40" s="55"/>
      <c r="AH40" s="55">
        <v>0.4</v>
      </c>
      <c r="AI40" s="55">
        <v>0.4</v>
      </c>
      <c r="AJ40" s="55">
        <v>0.4</v>
      </c>
      <c r="AK40" s="55"/>
      <c r="AL40" s="55"/>
      <c r="AM40" s="55"/>
      <c r="AO40" s="40">
        <f t="shared" si="0"/>
        <v>2049</v>
      </c>
      <c r="AP40" s="48">
        <v>13097.971555003645</v>
      </c>
      <c r="AQ40" s="48">
        <v>12634.349473684209</v>
      </c>
      <c r="AR40" s="48">
        <v>9295.591721272609</v>
      </c>
      <c r="AS40" s="48">
        <v>2735.5872918561627</v>
      </c>
      <c r="AT40" s="48">
        <v>1240.1742583392115</v>
      </c>
      <c r="AU40" s="48">
        <v>2144.4298993274247</v>
      </c>
      <c r="AV40" s="48">
        <v>2286.2046582445951</v>
      </c>
      <c r="AW40" s="48">
        <v>3852.474938236353</v>
      </c>
      <c r="AX40" s="48">
        <v>695.36805432991559</v>
      </c>
      <c r="AY40" s="48">
        <v>1248.189575575366</v>
      </c>
      <c r="AZ40" s="48">
        <v>1715.4263150955562</v>
      </c>
      <c r="BA40" s="48">
        <v>4172.4123647256611</v>
      </c>
      <c r="BB40" s="48">
        <v>949.94512349580691</v>
      </c>
      <c r="BC40" s="48">
        <v>1951.8318766807397</v>
      </c>
      <c r="BD40" s="48">
        <v>2087.4196576608006</v>
      </c>
      <c r="BE40" s="48">
        <v>4274.694116253022</v>
      </c>
      <c r="BF40" s="48">
        <v>6332.6183918697416</v>
      </c>
      <c r="BG40" s="48">
        <v>1570.4632889369</v>
      </c>
    </row>
    <row r="41" spans="1:59" x14ac:dyDescent="0.3">
      <c r="A41" s="44">
        <v>2050</v>
      </c>
      <c r="B41" s="45">
        <v>22354.302575504003</v>
      </c>
      <c r="C41" s="45">
        <v>21563.038596491228</v>
      </c>
      <c r="D41" s="45">
        <v>15864.782503386656</v>
      </c>
      <c r="E41" s="45">
        <v>2797.8737636249657</v>
      </c>
      <c r="F41" s="45">
        <v>1268.411733765568</v>
      </c>
      <c r="G41" s="45">
        <v>2193.2563333375069</v>
      </c>
      <c r="H41" s="45">
        <v>2338.2591557659798</v>
      </c>
      <c r="I41" s="45">
        <v>3911.4038571336891</v>
      </c>
      <c r="J41" s="45">
        <v>1158.5634107433305</v>
      </c>
      <c r="K41" s="47">
        <v>2102.1003117548071</v>
      </c>
      <c r="L41" s="47">
        <v>2891.5254288315582</v>
      </c>
      <c r="M41" s="47">
        <v>4219.81510228963</v>
      </c>
      <c r="N41" s="45">
        <v>1580.3314795365063</v>
      </c>
      <c r="O41" s="45">
        <v>3238.2762662648634</v>
      </c>
      <c r="P41" s="45">
        <v>3558.2467136240903</v>
      </c>
      <c r="Q41" s="45">
        <v>4313.4998273847414</v>
      </c>
      <c r="R41" s="45">
        <v>6378.6730408213316</v>
      </c>
      <c r="S41" s="45">
        <v>1606.2211013823355</v>
      </c>
      <c r="T41" s="48"/>
      <c r="U41" s="44">
        <v>2050</v>
      </c>
      <c r="V41" s="55">
        <v>0.4</v>
      </c>
      <c r="W41" s="55">
        <v>0.4</v>
      </c>
      <c r="X41" s="55">
        <v>0.4</v>
      </c>
      <c r="Y41" s="55"/>
      <c r="Z41" s="55"/>
      <c r="AA41" s="55"/>
      <c r="AB41" s="55"/>
      <c r="AC41" s="55"/>
      <c r="AD41" s="55">
        <v>0.4</v>
      </c>
      <c r="AE41" s="55">
        <v>0.4</v>
      </c>
      <c r="AF41" s="55">
        <v>0.4</v>
      </c>
      <c r="AG41" s="55"/>
      <c r="AH41" s="55">
        <v>0.4</v>
      </c>
      <c r="AI41" s="55">
        <v>0.4</v>
      </c>
      <c r="AJ41" s="55">
        <v>0.4</v>
      </c>
      <c r="AK41" s="55"/>
      <c r="AL41" s="55"/>
      <c r="AM41" s="55"/>
      <c r="AO41" s="40">
        <f t="shared" si="0"/>
        <v>2050</v>
      </c>
      <c r="AP41" s="48">
        <v>13412.581545302402</v>
      </c>
      <c r="AQ41" s="48">
        <v>12937.823157894736</v>
      </c>
      <c r="AR41" s="48">
        <v>9518.8695020319938</v>
      </c>
      <c r="AS41" s="48">
        <v>2797.8737636249657</v>
      </c>
      <c r="AT41" s="48">
        <v>1268.411733765568</v>
      </c>
      <c r="AU41" s="48">
        <v>2193.2563333375069</v>
      </c>
      <c r="AV41" s="48">
        <v>2338.2591557659798</v>
      </c>
      <c r="AW41" s="48">
        <v>3911.4038571336891</v>
      </c>
      <c r="AX41" s="48">
        <v>695.13804644599827</v>
      </c>
      <c r="AY41" s="48">
        <v>1261.2601870528842</v>
      </c>
      <c r="AZ41" s="48">
        <v>1734.9152572989349</v>
      </c>
      <c r="BA41" s="48">
        <v>4219.81510228963</v>
      </c>
      <c r="BB41" s="48">
        <v>948.1988877219037</v>
      </c>
      <c r="BC41" s="48">
        <v>1942.965759758918</v>
      </c>
      <c r="BD41" s="48">
        <v>2134.9480281744541</v>
      </c>
      <c r="BE41" s="48">
        <v>4313.4998273847414</v>
      </c>
      <c r="BF41" s="48">
        <v>6378.6730408213316</v>
      </c>
      <c r="BG41" s="48">
        <v>1606.2211013823355</v>
      </c>
    </row>
    <row r="42" spans="1:59" x14ac:dyDescent="0.3">
      <c r="D42" s="49"/>
      <c r="E42" s="49"/>
      <c r="F42" s="49"/>
      <c r="G42" s="49"/>
      <c r="H42" s="49"/>
      <c r="I42" s="49"/>
      <c r="J42" s="49"/>
      <c r="K42" s="50"/>
      <c r="L42" s="50"/>
      <c r="M42" s="50"/>
      <c r="N42" s="49"/>
      <c r="O42" s="49"/>
      <c r="P42" s="49"/>
      <c r="Q42" s="49"/>
      <c r="R42" s="49"/>
      <c r="S42" s="49"/>
      <c r="AR42" s="49"/>
      <c r="AS42" s="49"/>
      <c r="AT42" s="49"/>
      <c r="AU42" s="49"/>
      <c r="AV42" s="49"/>
      <c r="AW42" s="49"/>
      <c r="AX42" s="49"/>
      <c r="AY42" s="50"/>
      <c r="AZ42" s="50"/>
      <c r="BA42" s="50"/>
      <c r="BB42" s="49"/>
      <c r="BC42" s="49"/>
      <c r="BD42" s="49"/>
      <c r="BE42" s="49"/>
      <c r="BF42" s="49"/>
      <c r="BG42" s="49"/>
    </row>
    <row r="44" spans="1:59" x14ac:dyDescent="0.3">
      <c r="G44" s="51"/>
      <c r="H44" s="51"/>
      <c r="I44" s="51"/>
      <c r="J44" s="51"/>
      <c r="K44" s="51"/>
      <c r="L44" s="51"/>
      <c r="M44" s="51"/>
      <c r="N44" s="52"/>
      <c r="O44" s="52"/>
      <c r="P44" s="52"/>
      <c r="Q44" s="52"/>
      <c r="R44" s="52"/>
      <c r="S44" s="52"/>
      <c r="T44" s="52"/>
      <c r="U44" s="52"/>
      <c r="V44" s="52"/>
      <c r="W44" s="52"/>
      <c r="X44" s="52"/>
      <c r="Y44" s="52"/>
      <c r="Z44" s="52"/>
      <c r="AA44" s="52"/>
      <c r="AB44" s="52"/>
      <c r="AC44" s="52"/>
      <c r="AD44" s="52"/>
      <c r="AE44" s="52"/>
      <c r="AF44" s="52"/>
      <c r="AG44" s="52"/>
    </row>
    <row r="46" spans="1:59" x14ac:dyDescent="0.3">
      <c r="BG46" s="48"/>
    </row>
    <row r="47" spans="1:59" x14ac:dyDescent="0.3">
      <c r="AP47" s="48"/>
      <c r="AQ47" s="48"/>
      <c r="AR47" s="48"/>
      <c r="AS47" s="48"/>
      <c r="AT47" s="48"/>
      <c r="AU47" s="48"/>
      <c r="AV47" s="48"/>
      <c r="AW47" s="48"/>
      <c r="AX47" s="48"/>
      <c r="AY47" s="48"/>
      <c r="AZ47" s="48"/>
      <c r="BA47" s="48"/>
      <c r="BB47" s="48"/>
      <c r="BC47" s="48"/>
      <c r="BD47" s="48"/>
      <c r="BE47" s="48"/>
      <c r="BF47" s="48"/>
      <c r="BG47" s="48"/>
    </row>
    <row r="48" spans="1:59" x14ac:dyDescent="0.3">
      <c r="AP48" s="48"/>
      <c r="AQ48" s="48"/>
      <c r="AR48" s="48"/>
      <c r="AS48" s="48"/>
      <c r="AT48" s="48"/>
      <c r="AU48" s="48"/>
      <c r="AV48" s="48"/>
      <c r="AW48" s="48"/>
      <c r="AX48" s="48"/>
      <c r="AY48" s="48"/>
      <c r="AZ48" s="48"/>
      <c r="BA48" s="48"/>
      <c r="BB48" s="48"/>
      <c r="BC48" s="48"/>
      <c r="BD48" s="48"/>
      <c r="BE48" s="48"/>
      <c r="BF48" s="48"/>
      <c r="BG48" s="48"/>
    </row>
    <row r="49" spans="3:59" x14ac:dyDescent="0.3">
      <c r="AP49" s="48"/>
      <c r="AQ49" s="48"/>
      <c r="AR49" s="48"/>
      <c r="AS49" s="48"/>
      <c r="AT49" s="48"/>
      <c r="AU49" s="48"/>
      <c r="AV49" s="48"/>
      <c r="AW49" s="48"/>
      <c r="AX49" s="48"/>
      <c r="AY49" s="48"/>
      <c r="AZ49" s="48"/>
      <c r="BA49" s="48"/>
      <c r="BB49" s="48"/>
      <c r="BC49" s="48"/>
      <c r="BD49" s="48"/>
      <c r="BE49" s="48"/>
      <c r="BF49" s="48"/>
      <c r="BG49" s="48"/>
    </row>
    <row r="50" spans="3:59" x14ac:dyDescent="0.3">
      <c r="AP50" s="48"/>
      <c r="AQ50" s="48"/>
      <c r="AR50" s="48"/>
      <c r="AS50" s="48"/>
      <c r="AT50" s="48"/>
      <c r="AU50" s="48"/>
      <c r="AV50" s="48"/>
      <c r="AW50" s="48"/>
      <c r="AX50" s="48"/>
      <c r="AY50" s="48"/>
      <c r="AZ50" s="48"/>
      <c r="BA50" s="48"/>
      <c r="BB50" s="48"/>
      <c r="BC50" s="48"/>
      <c r="BD50" s="48"/>
      <c r="BE50" s="48"/>
      <c r="BF50" s="48"/>
      <c r="BG50" s="48"/>
    </row>
    <row r="51" spans="3:59" x14ac:dyDescent="0.3">
      <c r="AP51" s="48"/>
      <c r="AQ51" s="48"/>
      <c r="AR51" s="48"/>
      <c r="AS51" s="48"/>
      <c r="AT51" s="48"/>
      <c r="AU51" s="48"/>
      <c r="AV51" s="48"/>
      <c r="AW51" s="48"/>
      <c r="AX51" s="48"/>
      <c r="AY51" s="48"/>
      <c r="AZ51" s="48"/>
      <c r="BA51" s="48"/>
      <c r="BB51" s="48"/>
      <c r="BC51" s="48"/>
      <c r="BD51" s="48"/>
      <c r="BE51" s="48"/>
      <c r="BF51" s="48"/>
      <c r="BG51" s="48"/>
    </row>
    <row r="52" spans="3:59" x14ac:dyDescent="0.3">
      <c r="C52" s="53"/>
      <c r="AP52" s="48"/>
      <c r="AQ52" s="48"/>
      <c r="AR52" s="48"/>
      <c r="AS52" s="48"/>
      <c r="AT52" s="48"/>
      <c r="AU52" s="48"/>
      <c r="AV52" s="48"/>
      <c r="AW52" s="48"/>
      <c r="AX52" s="48"/>
      <c r="AY52" s="48"/>
      <c r="AZ52" s="48"/>
      <c r="BA52" s="48"/>
      <c r="BB52" s="48"/>
      <c r="BC52" s="48"/>
      <c r="BD52" s="48"/>
      <c r="BE52" s="48"/>
      <c r="BF52" s="48"/>
      <c r="BG52" s="48"/>
    </row>
    <row r="53" spans="3:59" x14ac:dyDescent="0.3">
      <c r="AP53" s="48"/>
      <c r="AQ53" s="48"/>
      <c r="AR53" s="48"/>
      <c r="AS53" s="48"/>
      <c r="AT53" s="48"/>
      <c r="AU53" s="48"/>
      <c r="AV53" s="48"/>
      <c r="AW53" s="48"/>
      <c r="AX53" s="48"/>
      <c r="AY53" s="48"/>
      <c r="AZ53" s="48"/>
      <c r="BA53" s="48"/>
      <c r="BB53" s="48"/>
      <c r="BC53" s="48"/>
      <c r="BD53" s="48"/>
      <c r="BE53" s="48"/>
      <c r="BF53" s="48"/>
      <c r="BG53" s="48"/>
    </row>
    <row r="54" spans="3:59" x14ac:dyDescent="0.3">
      <c r="AP54" s="48"/>
      <c r="AQ54" s="48"/>
      <c r="AR54" s="48"/>
      <c r="AS54" s="48"/>
      <c r="AT54" s="48"/>
      <c r="AU54" s="48"/>
      <c r="AV54" s="48"/>
      <c r="AW54" s="48"/>
      <c r="AX54" s="48"/>
      <c r="AY54" s="48"/>
      <c r="AZ54" s="48"/>
      <c r="BA54" s="48"/>
      <c r="BB54" s="48"/>
      <c r="BC54" s="48"/>
      <c r="BD54" s="48"/>
      <c r="BE54" s="48"/>
      <c r="BF54" s="48"/>
      <c r="BG54" s="48"/>
    </row>
    <row r="55" spans="3:59" x14ac:dyDescent="0.3">
      <c r="AP55" s="48"/>
      <c r="AQ55" s="48"/>
      <c r="AR55" s="48"/>
      <c r="AS55" s="48"/>
      <c r="AT55" s="48"/>
      <c r="AU55" s="48"/>
      <c r="AV55" s="48"/>
      <c r="AW55" s="48"/>
      <c r="AX55" s="48"/>
      <c r="AY55" s="48"/>
      <c r="AZ55" s="48"/>
      <c r="BA55" s="48"/>
      <c r="BB55" s="48"/>
      <c r="BC55" s="48"/>
      <c r="BD55" s="48"/>
      <c r="BE55" s="48"/>
      <c r="BF55" s="48"/>
      <c r="BG55" s="48"/>
    </row>
    <row r="56" spans="3:59" x14ac:dyDescent="0.3">
      <c r="AP56" s="48"/>
      <c r="AQ56" s="48"/>
      <c r="AR56" s="48"/>
      <c r="AS56" s="48"/>
      <c r="AT56" s="48"/>
      <c r="AU56" s="48"/>
      <c r="AV56" s="48"/>
      <c r="AW56" s="48"/>
      <c r="AX56" s="48"/>
      <c r="AY56" s="48"/>
      <c r="AZ56" s="48"/>
      <c r="BA56" s="48"/>
      <c r="BB56" s="48"/>
      <c r="BC56" s="48"/>
      <c r="BD56" s="48"/>
      <c r="BE56" s="48"/>
      <c r="BF56" s="48"/>
      <c r="BG56" s="48"/>
    </row>
    <row r="57" spans="3:59" x14ac:dyDescent="0.3">
      <c r="AP57" s="48"/>
      <c r="AQ57" s="48"/>
      <c r="AR57" s="48"/>
      <c r="AS57" s="48"/>
      <c r="AT57" s="48"/>
      <c r="AU57" s="48"/>
      <c r="AV57" s="48"/>
      <c r="AW57" s="48"/>
      <c r="AX57" s="48"/>
      <c r="AY57" s="48"/>
      <c r="AZ57" s="48"/>
      <c r="BA57" s="48"/>
      <c r="BB57" s="48"/>
      <c r="BC57" s="48"/>
      <c r="BD57" s="48"/>
      <c r="BE57" s="48"/>
      <c r="BF57" s="48"/>
      <c r="BG57" s="48"/>
    </row>
    <row r="58" spans="3:59" x14ac:dyDescent="0.3">
      <c r="AP58" s="48"/>
      <c r="AQ58" s="48"/>
      <c r="AR58" s="48"/>
      <c r="AS58" s="48"/>
      <c r="AT58" s="48"/>
      <c r="AU58" s="48"/>
      <c r="AV58" s="48"/>
      <c r="AW58" s="48"/>
      <c r="AX58" s="48"/>
      <c r="AY58" s="48"/>
      <c r="AZ58" s="48"/>
      <c r="BA58" s="48"/>
      <c r="BB58" s="48"/>
      <c r="BC58" s="48"/>
      <c r="BD58" s="48"/>
      <c r="BE58" s="48"/>
      <c r="BF58" s="48"/>
      <c r="BG58" s="48"/>
    </row>
    <row r="59" spans="3:59" x14ac:dyDescent="0.3">
      <c r="AP59" s="48"/>
      <c r="AQ59" s="48"/>
      <c r="AR59" s="48"/>
      <c r="AS59" s="48"/>
      <c r="AT59" s="48"/>
      <c r="AU59" s="48"/>
      <c r="AV59" s="48"/>
      <c r="AW59" s="48"/>
      <c r="AX59" s="48"/>
      <c r="AY59" s="48"/>
      <c r="AZ59" s="48"/>
      <c r="BA59" s="48"/>
      <c r="BB59" s="48"/>
      <c r="BC59" s="48"/>
      <c r="BD59" s="48"/>
      <c r="BE59" s="48"/>
      <c r="BF59" s="48"/>
      <c r="BG59" s="48"/>
    </row>
    <row r="60" spans="3:59" x14ac:dyDescent="0.3">
      <c r="AP60" s="48"/>
      <c r="AQ60" s="48"/>
      <c r="AR60" s="48"/>
      <c r="AS60" s="48"/>
      <c r="AT60" s="48"/>
      <c r="AU60" s="48"/>
      <c r="AV60" s="48"/>
      <c r="AW60" s="48"/>
      <c r="AX60" s="48"/>
      <c r="AY60" s="48"/>
      <c r="AZ60" s="48"/>
      <c r="BA60" s="48"/>
      <c r="BB60" s="48"/>
      <c r="BC60" s="48"/>
      <c r="BD60" s="48"/>
      <c r="BE60" s="48"/>
      <c r="BF60" s="48"/>
      <c r="BG60" s="48"/>
    </row>
    <row r="61" spans="3:59" x14ac:dyDescent="0.3">
      <c r="AP61" s="48"/>
      <c r="AQ61" s="48"/>
      <c r="AR61" s="48"/>
      <c r="AS61" s="48"/>
      <c r="AT61" s="48"/>
      <c r="AU61" s="48"/>
      <c r="AV61" s="48"/>
      <c r="AW61" s="48"/>
      <c r="AX61" s="48"/>
      <c r="AY61" s="48"/>
      <c r="AZ61" s="48"/>
      <c r="BA61" s="48"/>
      <c r="BB61" s="48"/>
      <c r="BC61" s="48"/>
      <c r="BD61" s="48"/>
      <c r="BE61" s="48"/>
      <c r="BF61" s="48"/>
      <c r="BG61" s="48"/>
    </row>
    <row r="62" spans="3:59" x14ac:dyDescent="0.3">
      <c r="AP62" s="48"/>
      <c r="AQ62" s="48"/>
      <c r="AR62" s="48"/>
      <c r="AS62" s="48"/>
      <c r="AT62" s="48"/>
      <c r="AU62" s="48"/>
      <c r="AV62" s="48"/>
      <c r="AW62" s="48"/>
      <c r="AX62" s="48"/>
      <c r="AY62" s="48"/>
      <c r="AZ62" s="48"/>
      <c r="BA62" s="48"/>
      <c r="BB62" s="48"/>
      <c r="BC62" s="48"/>
      <c r="BD62" s="48"/>
      <c r="BE62" s="48"/>
      <c r="BF62" s="48"/>
      <c r="BG62" s="48"/>
    </row>
    <row r="63" spans="3:59" x14ac:dyDescent="0.3">
      <c r="AP63" s="48"/>
      <c r="AQ63" s="48"/>
      <c r="AR63" s="48"/>
      <c r="AS63" s="48"/>
      <c r="AT63" s="48"/>
      <c r="AU63" s="48"/>
      <c r="AV63" s="48"/>
      <c r="AW63" s="48"/>
      <c r="AX63" s="48"/>
      <c r="AY63" s="48"/>
      <c r="AZ63" s="48"/>
      <c r="BA63" s="48"/>
      <c r="BB63" s="48"/>
      <c r="BC63" s="48"/>
      <c r="BD63" s="48"/>
      <c r="BE63" s="48"/>
      <c r="BF63" s="48"/>
      <c r="BG63" s="48"/>
    </row>
    <row r="64" spans="3:59" x14ac:dyDescent="0.3">
      <c r="AP64" s="48"/>
      <c r="AQ64" s="48"/>
      <c r="AR64" s="48"/>
      <c r="AS64" s="48"/>
      <c r="AT64" s="48"/>
      <c r="AU64" s="48"/>
      <c r="AV64" s="48"/>
      <c r="AW64" s="48"/>
      <c r="AX64" s="48"/>
      <c r="AY64" s="48"/>
      <c r="AZ64" s="48"/>
      <c r="BA64" s="48"/>
      <c r="BB64" s="48"/>
      <c r="BC64" s="48"/>
      <c r="BD64" s="48"/>
      <c r="BE64" s="48"/>
      <c r="BF64" s="48"/>
      <c r="BG64" s="48"/>
    </row>
    <row r="65" spans="42:59" x14ac:dyDescent="0.3">
      <c r="AP65" s="48"/>
      <c r="AQ65" s="48"/>
      <c r="AR65" s="48"/>
      <c r="AS65" s="48"/>
      <c r="AT65" s="48"/>
      <c r="AU65" s="48"/>
      <c r="AV65" s="48"/>
      <c r="AW65" s="48"/>
      <c r="AX65" s="48"/>
      <c r="AY65" s="48"/>
      <c r="AZ65" s="48"/>
      <c r="BA65" s="48"/>
      <c r="BB65" s="48"/>
      <c r="BC65" s="48"/>
      <c r="BD65" s="48"/>
      <c r="BE65" s="48"/>
      <c r="BF65" s="48"/>
      <c r="BG65" s="48"/>
    </row>
    <row r="66" spans="42:59" x14ac:dyDescent="0.3">
      <c r="AP66" s="48"/>
      <c r="AQ66" s="48"/>
      <c r="AR66" s="48"/>
      <c r="AS66" s="48"/>
      <c r="AT66" s="48"/>
      <c r="AU66" s="48"/>
      <c r="AV66" s="48"/>
      <c r="AW66" s="48"/>
      <c r="AX66" s="48"/>
      <c r="AY66" s="48"/>
      <c r="AZ66" s="48"/>
      <c r="BA66" s="48"/>
      <c r="BB66" s="48"/>
      <c r="BC66" s="48"/>
      <c r="BD66" s="48"/>
      <c r="BE66" s="48"/>
      <c r="BF66" s="48"/>
      <c r="BG66" s="48"/>
    </row>
    <row r="67" spans="42:59" x14ac:dyDescent="0.3">
      <c r="AP67" s="48"/>
      <c r="AQ67" s="48"/>
      <c r="AR67" s="48"/>
      <c r="AS67" s="48"/>
      <c r="AT67" s="48"/>
      <c r="AU67" s="48"/>
      <c r="AV67" s="48"/>
      <c r="AW67" s="48"/>
      <c r="AX67" s="48"/>
      <c r="AY67" s="48"/>
      <c r="AZ67" s="48"/>
      <c r="BA67" s="48"/>
      <c r="BB67" s="48"/>
      <c r="BC67" s="48"/>
      <c r="BD67" s="48"/>
      <c r="BE67" s="48"/>
      <c r="BF67" s="48"/>
      <c r="BG67" s="48"/>
    </row>
    <row r="68" spans="42:59" x14ac:dyDescent="0.3">
      <c r="AP68" s="48"/>
      <c r="AQ68" s="48"/>
      <c r="AR68" s="48"/>
      <c r="AS68" s="48"/>
      <c r="AT68" s="48"/>
      <c r="AU68" s="48"/>
      <c r="AV68" s="48"/>
      <c r="AW68" s="48"/>
      <c r="AX68" s="48"/>
      <c r="AY68" s="48"/>
      <c r="AZ68" s="48"/>
      <c r="BA68" s="48"/>
      <c r="BB68" s="48"/>
      <c r="BC68" s="48"/>
      <c r="BD68" s="48"/>
      <c r="BE68" s="48"/>
      <c r="BF68" s="48"/>
      <c r="BG68" s="48"/>
    </row>
    <row r="69" spans="42:59" x14ac:dyDescent="0.3">
      <c r="AP69" s="48"/>
      <c r="AQ69" s="48"/>
      <c r="AR69" s="48"/>
      <c r="AS69" s="48"/>
      <c r="AT69" s="48"/>
      <c r="AU69" s="48"/>
      <c r="AV69" s="48"/>
      <c r="AW69" s="48"/>
      <c r="AX69" s="48"/>
      <c r="AY69" s="48"/>
      <c r="AZ69" s="48"/>
      <c r="BA69" s="48"/>
      <c r="BB69" s="48"/>
      <c r="BC69" s="48"/>
      <c r="BD69" s="48"/>
      <c r="BE69" s="48"/>
      <c r="BF69" s="48"/>
      <c r="BG69" s="48"/>
    </row>
    <row r="70" spans="42:59" x14ac:dyDescent="0.3">
      <c r="AP70" s="48"/>
      <c r="AQ70" s="48"/>
      <c r="AR70" s="48"/>
      <c r="AS70" s="48"/>
      <c r="AT70" s="48"/>
      <c r="AU70" s="48"/>
      <c r="AV70" s="48"/>
      <c r="AW70" s="48"/>
      <c r="AX70" s="48"/>
      <c r="AY70" s="48"/>
      <c r="AZ70" s="48"/>
      <c r="BA70" s="48"/>
      <c r="BB70" s="48"/>
      <c r="BC70" s="48"/>
      <c r="BD70" s="48"/>
      <c r="BE70" s="48"/>
      <c r="BF70" s="48"/>
      <c r="BG70" s="48"/>
    </row>
    <row r="82" spans="1:4" x14ac:dyDescent="0.3">
      <c r="A82" s="54"/>
      <c r="D82" s="49"/>
    </row>
    <row r="83" spans="1:4" x14ac:dyDescent="0.3">
      <c r="A83" s="54"/>
      <c r="D83" s="49"/>
    </row>
  </sheetData>
  <mergeCells count="3">
    <mergeCell ref="U13:AM13"/>
    <mergeCell ref="AO13:BG13"/>
    <mergeCell ref="A13:S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8990-939E-40ED-8997-4F4AD269AFC7}">
  <dimension ref="A1:BF78"/>
  <sheetViews>
    <sheetView zoomScaleNormal="80" workbookViewId="0">
      <pane xSplit="1" topLeftCell="C1" activePane="topRight" state="frozen"/>
      <selection pane="topRight" activeCell="AU10" sqref="AU10"/>
    </sheetView>
  </sheetViews>
  <sheetFormatPr defaultRowHeight="14.5" x14ac:dyDescent="0.35"/>
  <cols>
    <col min="1" max="1" width="10.81640625" bestFit="1" customWidth="1"/>
    <col min="2" max="2" width="12" bestFit="1" customWidth="1"/>
    <col min="3" max="4" width="23.1796875" customWidth="1"/>
    <col min="6" max="6" width="0" hidden="1" customWidth="1"/>
    <col min="7" max="7" width="10.453125" style="3" hidden="1" customWidth="1"/>
    <col min="8" max="8" width="11.453125" style="3" hidden="1" customWidth="1"/>
    <col min="9" max="14" width="10.453125" style="3" hidden="1" customWidth="1"/>
    <col min="15" max="15" width="7" style="3" hidden="1" customWidth="1"/>
    <col min="16" max="16" width="0" hidden="1" customWidth="1"/>
    <col min="17" max="17" width="19" hidden="1" customWidth="1"/>
    <col min="18" max="18" width="11.453125" hidden="1" customWidth="1"/>
    <col min="19" max="21" width="8.1796875" hidden="1" customWidth="1"/>
    <col min="22" max="22" width="0" hidden="1" customWidth="1"/>
    <col min="23" max="23" width="11.81640625" hidden="1" customWidth="1"/>
    <col min="24" max="25" width="0" hidden="1" customWidth="1"/>
    <col min="26" max="26" width="11.453125" hidden="1" customWidth="1"/>
    <col min="27" max="28" width="0" hidden="1" customWidth="1"/>
    <col min="29" max="29" width="8.453125" customWidth="1"/>
  </cols>
  <sheetData>
    <row r="1" spans="1:58" ht="112.5" x14ac:dyDescent="0.35">
      <c r="B1" s="21" t="s">
        <v>35</v>
      </c>
      <c r="C1" s="21" t="s">
        <v>36</v>
      </c>
      <c r="D1" s="21" t="s">
        <v>37</v>
      </c>
      <c r="F1" s="21" t="s">
        <v>38</v>
      </c>
      <c r="G1" s="3" t="s">
        <v>39</v>
      </c>
      <c r="H1" s="3" t="s">
        <v>40</v>
      </c>
      <c r="I1" s="27" t="s">
        <v>41</v>
      </c>
      <c r="J1" s="27" t="s">
        <v>42</v>
      </c>
      <c r="K1" s="27" t="s">
        <v>43</v>
      </c>
      <c r="L1" s="27" t="s">
        <v>44</v>
      </c>
      <c r="M1" s="27" t="s">
        <v>45</v>
      </c>
      <c r="N1" s="27" t="s">
        <v>46</v>
      </c>
      <c r="O1" s="27" t="s">
        <v>11</v>
      </c>
      <c r="P1" s="21"/>
      <c r="Q1" t="s">
        <v>47</v>
      </c>
      <c r="R1" t="s">
        <v>48</v>
      </c>
      <c r="S1" t="s">
        <v>49</v>
      </c>
      <c r="T1" t="s">
        <v>50</v>
      </c>
      <c r="W1" t="s">
        <v>2</v>
      </c>
      <c r="Z1" s="24" t="s">
        <v>29</v>
      </c>
      <c r="AC1" s="24" t="s">
        <v>2</v>
      </c>
      <c r="AD1" s="24" t="s">
        <v>3</v>
      </c>
      <c r="AE1" s="24" t="s">
        <v>4</v>
      </c>
      <c r="AF1" s="24" t="s">
        <v>5</v>
      </c>
      <c r="AG1" s="24" t="s">
        <v>6</v>
      </c>
      <c r="AH1" s="24" t="s">
        <v>7</v>
      </c>
      <c r="AI1" s="24" t="s">
        <v>8</v>
      </c>
      <c r="AJ1" s="24" t="s">
        <v>9</v>
      </c>
      <c r="AK1" s="24" t="s">
        <v>10</v>
      </c>
      <c r="AL1" s="24" t="s">
        <v>11</v>
      </c>
      <c r="AM1" s="24" t="s">
        <v>12</v>
      </c>
      <c r="AN1" s="24" t="s">
        <v>13</v>
      </c>
      <c r="AO1" s="24" t="s">
        <v>14</v>
      </c>
      <c r="AP1" s="24" t="s">
        <v>15</v>
      </c>
      <c r="AQ1" s="24" t="s">
        <v>16</v>
      </c>
      <c r="AR1" s="24" t="s">
        <v>17</v>
      </c>
      <c r="AS1" s="24" t="s">
        <v>18</v>
      </c>
      <c r="AT1" s="15" t="s">
        <v>19</v>
      </c>
      <c r="AU1" s="24" t="s">
        <v>20</v>
      </c>
      <c r="AV1" s="24" t="s">
        <v>21</v>
      </c>
      <c r="AW1" s="24" t="s">
        <v>22</v>
      </c>
      <c r="AX1" s="24" t="s">
        <v>23</v>
      </c>
      <c r="AY1" s="24" t="s">
        <v>24</v>
      </c>
      <c r="AZ1" s="24" t="s">
        <v>25</v>
      </c>
      <c r="BA1" s="24" t="s">
        <v>26</v>
      </c>
      <c r="BB1" s="24" t="s">
        <v>27</v>
      </c>
      <c r="BC1" s="24" t="s">
        <v>28</v>
      </c>
      <c r="BD1" s="24" t="s">
        <v>29</v>
      </c>
    </row>
    <row r="2" spans="1:58" x14ac:dyDescent="0.35">
      <c r="A2">
        <v>2019</v>
      </c>
      <c r="B2" s="23">
        <v>1.7935634725708915E-2</v>
      </c>
      <c r="C2" s="23">
        <v>4.4432254525507364E-2</v>
      </c>
      <c r="D2" s="23">
        <v>4.7770700636942776E-2</v>
      </c>
      <c r="G2" s="28"/>
      <c r="H2" s="28"/>
      <c r="I2" s="28"/>
      <c r="J2" s="28"/>
      <c r="K2" s="28"/>
      <c r="L2" s="28"/>
      <c r="M2" s="28"/>
      <c r="N2" s="28"/>
      <c r="Q2" s="26">
        <v>1264.9967173098798</v>
      </c>
      <c r="R2" s="26">
        <v>573.48430092568424</v>
      </c>
      <c r="S2" s="26">
        <v>1057.1921416609766</v>
      </c>
      <c r="T2" s="26">
        <v>991.63232378876785</v>
      </c>
    </row>
    <row r="3" spans="1:58" x14ac:dyDescent="0.35">
      <c r="A3">
        <v>2020</v>
      </c>
      <c r="B3" s="23">
        <v>1.3052226713438753E-2</v>
      </c>
      <c r="C3" s="23">
        <v>4.8844537815126099E-2</v>
      </c>
      <c r="D3" s="23">
        <v>1.557750759878429E-2</v>
      </c>
      <c r="F3" s="22"/>
      <c r="G3" s="27"/>
      <c r="H3" s="27"/>
      <c r="I3" s="27"/>
      <c r="J3" s="27"/>
      <c r="K3" s="27"/>
      <c r="L3" s="27"/>
      <c r="M3" s="27"/>
      <c r="N3" s="27"/>
      <c r="O3" s="27"/>
      <c r="P3" s="22"/>
      <c r="Q3" s="22">
        <f t="shared" ref="Q3:T3" si="0">Q2*(1+$C3)</f>
        <v>1326.7848973045327</v>
      </c>
      <c r="R3" s="22">
        <f t="shared" si="0"/>
        <v>601.49587654863001</v>
      </c>
      <c r="S3" s="22">
        <f t="shared" si="0"/>
        <v>1108.8302032021904</v>
      </c>
      <c r="T3" s="22">
        <f t="shared" si="0"/>
        <v>1040.0681463267697</v>
      </c>
    </row>
    <row r="4" spans="1:58" x14ac:dyDescent="0.35">
      <c r="A4">
        <v>2021</v>
      </c>
      <c r="B4" s="23">
        <v>4.4918441960205113E-2</v>
      </c>
      <c r="C4" s="23">
        <v>6.5097646469704618E-2</v>
      </c>
      <c r="D4" s="23">
        <v>0.10213243546576889</v>
      </c>
      <c r="F4" s="22"/>
      <c r="G4" s="30">
        <f>4526304</f>
        <v>4526304</v>
      </c>
      <c r="H4" s="30">
        <v>4005473.25</v>
      </c>
      <c r="I4" s="30">
        <v>3954355</v>
      </c>
      <c r="J4" s="30">
        <v>3818211.25</v>
      </c>
      <c r="K4" s="30">
        <v>5115492</v>
      </c>
      <c r="L4" s="30">
        <v>4289728.5</v>
      </c>
      <c r="M4" s="30">
        <v>3983609.5</v>
      </c>
      <c r="N4" s="30">
        <v>3885133.25</v>
      </c>
      <c r="O4" s="27"/>
      <c r="P4" s="22"/>
      <c r="Q4" s="22">
        <f>Q3*(1+$C4)</f>
        <v>1413.1554714906065</v>
      </c>
      <c r="R4" s="22">
        <f t="shared" ref="R4:R33" si="1">R3*(1+$C4)</f>
        <v>640.65184247317779</v>
      </c>
      <c r="S4" s="22">
        <f t="shared" ref="S4:S33" si="2">S3*(1+$C4)</f>
        <v>1181.0124397651773</v>
      </c>
      <c r="T4" s="22">
        <f t="shared" ref="T4:T33" si="3">T3*(1+$C4)</f>
        <v>1107.7741348207508</v>
      </c>
    </row>
    <row r="5" spans="1:58" x14ac:dyDescent="0.35">
      <c r="A5">
        <v>2022</v>
      </c>
      <c r="B5" s="23">
        <v>7.005340846965824E-2</v>
      </c>
      <c r="C5" s="23">
        <v>0.10343206393982139</v>
      </c>
      <c r="D5" s="23">
        <v>1.4935505770536261E-2</v>
      </c>
      <c r="E5" s="22">
        <v>890.85683851725605</v>
      </c>
      <c r="F5" s="22">
        <f>F6/(1+C5)</f>
        <v>890.85683851725605</v>
      </c>
      <c r="G5" s="27"/>
      <c r="H5" s="27"/>
      <c r="I5" s="27"/>
      <c r="J5" s="27"/>
      <c r="K5" s="27"/>
      <c r="L5" s="27"/>
      <c r="M5" s="27"/>
      <c r="N5" s="27"/>
      <c r="O5" s="27"/>
      <c r="P5" s="22"/>
      <c r="Q5" s="22">
        <f t="shared" ref="Q5:Q33" si="4">Q4*(1+$C5)</f>
        <v>1559.3210585747313</v>
      </c>
      <c r="R5" s="22">
        <f t="shared" si="1"/>
        <v>706.91578480702788</v>
      </c>
      <c r="S5" s="22">
        <f t="shared" si="2"/>
        <v>1303.1669939486935</v>
      </c>
      <c r="T5" s="22">
        <f t="shared" si="3"/>
        <v>1222.353499964411</v>
      </c>
    </row>
    <row r="6" spans="1:58" x14ac:dyDescent="0.35">
      <c r="A6">
        <v>2023</v>
      </c>
      <c r="B6" s="23">
        <v>3.8074577123813125E-2</v>
      </c>
      <c r="C6" s="23">
        <v>9.809714529186199E-2</v>
      </c>
      <c r="D6" s="23">
        <v>6.464214046822736E-3</v>
      </c>
      <c r="E6">
        <f>E5*(C5+1)</f>
        <v>983</v>
      </c>
      <c r="F6" s="22">
        <v>983</v>
      </c>
      <c r="G6" s="30"/>
      <c r="H6" s="30"/>
      <c r="I6" s="30"/>
      <c r="J6" s="30"/>
      <c r="K6" s="30"/>
      <c r="L6" s="30"/>
      <c r="M6" s="30"/>
      <c r="N6" s="30"/>
      <c r="O6" s="27"/>
      <c r="P6" s="22"/>
      <c r="Q6" s="22">
        <f>Q5*(1+$C6)</f>
        <v>1712.2860030143968</v>
      </c>
      <c r="R6" s="22">
        <f t="shared" si="1"/>
        <v>776.26220525835356</v>
      </c>
      <c r="S6" s="22">
        <f t="shared" si="2"/>
        <v>1431.0039558936376</v>
      </c>
      <c r="T6" s="22">
        <f t="shared" si="3"/>
        <v>1342.2628888484358</v>
      </c>
      <c r="X6" s="9">
        <v>1150</v>
      </c>
      <c r="AC6" s="31">
        <f>AC7/(D7+1)</f>
        <v>12789.692388657002</v>
      </c>
      <c r="AD6" s="31">
        <f>AD7/(1+$D7)</f>
        <v>17756.666261080616</v>
      </c>
      <c r="AL6" s="31">
        <f t="shared" ref="AL6:AL22" si="5">AL7/(D7+1)</f>
        <v>12336.982937307759</v>
      </c>
      <c r="AO6" s="31">
        <f>AO7/(1+$D7)</f>
        <v>9076.8069075708263</v>
      </c>
      <c r="AP6" s="31">
        <f t="shared" ref="AP6:BD6" si="6">AP7/(1+$C7)</f>
        <v>1712.2860030143968</v>
      </c>
      <c r="AQ6" s="31">
        <f t="shared" si="6"/>
        <v>776.26220525835356</v>
      </c>
      <c r="AR6" s="31">
        <f t="shared" si="6"/>
        <v>1342.2628888484358</v>
      </c>
      <c r="AS6" s="31">
        <f t="shared" si="6"/>
        <v>1431.0039558936373</v>
      </c>
      <c r="AT6" s="31">
        <v>3028.7560435789346</v>
      </c>
      <c r="AU6" s="31">
        <f t="shared" si="6"/>
        <v>1355.8201833357682</v>
      </c>
      <c r="AV6" s="31">
        <f t="shared" si="6"/>
        <v>1694.739948315517</v>
      </c>
      <c r="AW6" s="31">
        <f t="shared" si="6"/>
        <v>2459.5243148362788</v>
      </c>
      <c r="AX6" s="31">
        <f t="shared" si="6"/>
        <v>3307.5289026941778</v>
      </c>
      <c r="AY6" s="31">
        <f t="shared" si="6"/>
        <v>1507.5150042255825</v>
      </c>
      <c r="AZ6" s="31">
        <f t="shared" si="6"/>
        <v>3239.7220578279089</v>
      </c>
      <c r="BA6" s="31">
        <f t="shared" si="6"/>
        <v>2177.6307812923869</v>
      </c>
      <c r="BB6" s="31">
        <f t="shared" si="6"/>
        <v>3313.0310840737561</v>
      </c>
      <c r="BC6" s="31">
        <f t="shared" si="6"/>
        <v>4966.3770160950171</v>
      </c>
      <c r="BD6" s="31">
        <f t="shared" si="6"/>
        <v>983</v>
      </c>
    </row>
    <row r="7" spans="1:58" s="32" customFormat="1" x14ac:dyDescent="0.35">
      <c r="A7" s="32">
        <v>2024</v>
      </c>
      <c r="B7" s="33">
        <v>2.4237514007935168E-2</v>
      </c>
      <c r="C7" s="33">
        <v>-4.1219384813330873E-2</v>
      </c>
      <c r="D7" s="33">
        <v>1.0836970911778376E-2</v>
      </c>
      <c r="F7" s="34">
        <f>F6*(1+C7)</f>
        <v>942.48134472849574</v>
      </c>
      <c r="G7" s="35">
        <v>15881.768421052631</v>
      </c>
      <c r="H7" s="35">
        <v>14054.292105263157</v>
      </c>
      <c r="I7" s="35">
        <v>13874.929824561403</v>
      </c>
      <c r="J7" s="35">
        <v>13397.232456140351</v>
      </c>
      <c r="K7" s="35">
        <v>17949.094736842104</v>
      </c>
      <c r="L7" s="35">
        <v>15051.67894736842</v>
      </c>
      <c r="M7" s="35">
        <v>13977.577192982457</v>
      </c>
      <c r="N7" s="35">
        <v>13632.046491228069</v>
      </c>
      <c r="O7" s="36">
        <v>12470.678070175438</v>
      </c>
      <c r="P7" s="34"/>
      <c r="Q7" s="34">
        <f t="shared" si="4"/>
        <v>1641.7066273456662</v>
      </c>
      <c r="R7" s="34">
        <f>R6*(1+$C7)</f>
        <v>744.26515470376467</v>
      </c>
      <c r="S7" s="34">
        <f t="shared" si="2"/>
        <v>1372.0188531662589</v>
      </c>
      <c r="T7" s="34">
        <f t="shared" si="3"/>
        <v>1286.9356383123388</v>
      </c>
      <c r="V7" s="37">
        <v>14867538</v>
      </c>
      <c r="W7" s="37">
        <v>14867538</v>
      </c>
      <c r="X7" s="32">
        <f>W7/$X$6</f>
        <v>12928.293913043479</v>
      </c>
      <c r="Z7" s="38">
        <v>942.48134472849574</v>
      </c>
      <c r="AB7" s="36">
        <v>9175.1720000000005</v>
      </c>
      <c r="AC7" s="36">
        <f>AC8/(D8+1)</f>
        <v>12928.293913043472</v>
      </c>
      <c r="AD7" s="36">
        <f t="shared" ref="AD7:AD13" si="7">AD8/(1+$D8)</f>
        <v>17949.094736842104</v>
      </c>
      <c r="AE7" s="36"/>
      <c r="AF7" s="36"/>
      <c r="AG7" s="36"/>
      <c r="AH7" s="36"/>
      <c r="AI7" s="36"/>
      <c r="AJ7" s="36"/>
      <c r="AK7" s="36"/>
      <c r="AL7" s="36">
        <f t="shared" si="5"/>
        <v>12470.67846253847</v>
      </c>
      <c r="AM7" s="36"/>
      <c r="AN7" s="36"/>
      <c r="AO7" s="36">
        <f>AO8/(1+$D8)</f>
        <v>9175.1720000000005</v>
      </c>
      <c r="AP7" s="36">
        <f t="shared" ref="AP7:AP10" si="8">AP8/(1+$C8)</f>
        <v>1641.7066273456662</v>
      </c>
      <c r="AQ7" s="36">
        <f t="shared" ref="AQ7:AQ10" si="9">AQ8/(1+$C8)</f>
        <v>744.26515470376467</v>
      </c>
      <c r="AR7" s="36">
        <f t="shared" ref="AR7:AR10" si="10">AR8/(1+$C8)</f>
        <v>1286.9356383123388</v>
      </c>
      <c r="AS7" s="36">
        <f t="shared" ref="AS7:BA14" si="11">AS8/(1+$C8)</f>
        <v>1372.0188531662589</v>
      </c>
      <c r="AT7" s="36">
        <v>3016.5714285714284</v>
      </c>
      <c r="AU7" s="36">
        <f t="shared" si="11"/>
        <v>1299.9341094611705</v>
      </c>
      <c r="AV7" s="36">
        <f t="shared" si="11"/>
        <v>1624.8838102273753</v>
      </c>
      <c r="AW7" s="36">
        <f t="shared" si="11"/>
        <v>2358.1442356452981</v>
      </c>
      <c r="AX7" s="36">
        <f t="shared" si="11"/>
        <v>3171.1945960728126</v>
      </c>
      <c r="AY7" s="36">
        <f t="shared" si="11"/>
        <v>1445.3761631545381</v>
      </c>
      <c r="AZ7" s="36">
        <f t="shared" si="11"/>
        <v>3106.1827076380641</v>
      </c>
      <c r="BA7" s="36">
        <f t="shared" si="11"/>
        <v>2087.8701801369416</v>
      </c>
      <c r="BB7" s="36">
        <f t="shared" ref="BB7:BB10" si="12">BB8/(1+$C8)</f>
        <v>3176.4699809207932</v>
      </c>
      <c r="BC7" s="36">
        <f>BC8/(1+$C8)</f>
        <v>4761.666010740515</v>
      </c>
      <c r="BD7" s="36">
        <f>BD8/(1+$C8)</f>
        <v>942.48134472849574</v>
      </c>
      <c r="BF7" s="32">
        <v>3176.4699809207932</v>
      </c>
    </row>
    <row r="8" spans="1:58" x14ac:dyDescent="0.35">
      <c r="A8">
        <v>2025</v>
      </c>
      <c r="B8" s="23">
        <v>1.9886300630595377E-2</v>
      </c>
      <c r="C8" s="23">
        <v>1.8724387920366015E-2</v>
      </c>
      <c r="D8" s="23">
        <v>2.8087339000768541E-3</v>
      </c>
      <c r="F8" s="22">
        <f>F7*(1+C8)</f>
        <v>960.12873103490028</v>
      </c>
      <c r="G8" s="8">
        <f>G7*(1+$D8)</f>
        <v>15926.376082410012</v>
      </c>
      <c r="H8" s="8">
        <f t="shared" ref="H8:N22" si="13">H7*(1+$D8)</f>
        <v>14093.766871940792</v>
      </c>
      <c r="I8" s="8">
        <f t="shared" si="13"/>
        <v>13913.900810320836</v>
      </c>
      <c r="J8" s="8">
        <f t="shared" si="13"/>
        <v>13434.861717107122</v>
      </c>
      <c r="K8" s="8">
        <f t="shared" si="13"/>
        <v>17999.508967705162</v>
      </c>
      <c r="L8" s="8">
        <f t="shared" si="13"/>
        <v>15093.955108280967</v>
      </c>
      <c r="M8" s="8">
        <f t="shared" si="13"/>
        <v>14016.836487885328</v>
      </c>
      <c r="N8" s="8">
        <f t="shared" si="13"/>
        <v>13670.335282335405</v>
      </c>
      <c r="O8" s="8">
        <v>12505.704385964913</v>
      </c>
      <c r="P8" s="22"/>
      <c r="Q8" s="22">
        <f t="shared" si="4"/>
        <v>1672.4465790875222</v>
      </c>
      <c r="R8" s="22">
        <f t="shared" si="1"/>
        <v>758.20106417604916</v>
      </c>
      <c r="S8" s="22">
        <f t="shared" si="2"/>
        <v>1397.7090664069997</v>
      </c>
      <c r="T8" s="22">
        <f t="shared" si="3"/>
        <v>1311.0327204326429</v>
      </c>
      <c r="W8">
        <f>W7*(1+D8)</f>
        <v>14909296.957991282</v>
      </c>
      <c r="X8">
        <f t="shared" ref="X8:X33" si="14">W8/$X$6</f>
        <v>12964.606050427201</v>
      </c>
      <c r="Z8" s="4">
        <v>960.12873103490028</v>
      </c>
      <c r="AB8" s="8">
        <f>AB7*(1+D8)</f>
        <v>9200.9426166354369</v>
      </c>
      <c r="AC8" s="31">
        <f t="shared" ref="AC8:AC19" si="15">AC9/(D9+1)</f>
        <v>12964.606050427194</v>
      </c>
      <c r="AD8" s="31">
        <f t="shared" si="7"/>
        <v>17999.508967705162</v>
      </c>
      <c r="AE8" s="8"/>
      <c r="AF8" s="8"/>
      <c r="AG8" s="8"/>
      <c r="AH8" s="8"/>
      <c r="AI8" s="8"/>
      <c r="AJ8" s="8"/>
      <c r="AK8" s="8"/>
      <c r="AL8" s="31">
        <f t="shared" si="5"/>
        <v>12505.70527989316</v>
      </c>
      <c r="AM8" s="8"/>
      <c r="AN8" s="8"/>
      <c r="AO8" s="31">
        <f t="shared" ref="AO8:AO22" si="16">AO9/(1+$D9)</f>
        <v>9200.9426166354369</v>
      </c>
      <c r="AP8" s="31">
        <f t="shared" si="8"/>
        <v>1672.4465790875222</v>
      </c>
      <c r="AQ8" s="31">
        <f t="shared" si="9"/>
        <v>758.20106417604916</v>
      </c>
      <c r="AR8" s="31">
        <f t="shared" si="10"/>
        <v>1311.0327204326429</v>
      </c>
      <c r="AS8" s="31">
        <f t="shared" si="11"/>
        <v>1397.7090664069997</v>
      </c>
      <c r="AT8" s="31">
        <v>2969.17210256915</v>
      </c>
      <c r="AU8" s="31">
        <f t="shared" si="11"/>
        <v>1324.2745799976369</v>
      </c>
      <c r="AV8" s="31">
        <f t="shared" si="11"/>
        <v>1655.3087650155951</v>
      </c>
      <c r="AW8" s="31">
        <f t="shared" si="11"/>
        <v>2402.2990430856958</v>
      </c>
      <c r="AX8" s="31">
        <f t="shared" si="11"/>
        <v>3230.5732738606484</v>
      </c>
      <c r="AY8" s="31">
        <f t="shared" si="11"/>
        <v>1472.4399471242939</v>
      </c>
      <c r="AZ8" s="31">
        <f t="shared" si="11"/>
        <v>3164.3440776074121</v>
      </c>
      <c r="BA8" s="31">
        <f>BA9/(1+$C9)</f>
        <v>2126.9642713171902</v>
      </c>
      <c r="BB8" s="31">
        <f t="shared" si="12"/>
        <v>3235.9474370609519</v>
      </c>
      <c r="BC8" s="31">
        <f t="shared" ref="BC8:BC14" si="17">BC9/(1+$C9)</f>
        <v>4850.8252922728425</v>
      </c>
      <c r="BD8" s="31">
        <f>BD9/(1+$C9)</f>
        <v>960.12873103490028</v>
      </c>
      <c r="BF8">
        <f>BF7*(1+$C8)</f>
        <v>3235.9474370609519</v>
      </c>
    </row>
    <row r="9" spans="1:58" x14ac:dyDescent="0.35">
      <c r="A9">
        <v>2026</v>
      </c>
      <c r="B9" s="23">
        <v>1.930283634993013E-2</v>
      </c>
      <c r="C9" s="23">
        <v>8.1016339129296178E-3</v>
      </c>
      <c r="D9" s="23">
        <v>1.5446729109216628E-2</v>
      </c>
      <c r="F9" s="22">
        <f>F8*(1+C9)</f>
        <v>967.90734252303071</v>
      </c>
      <c r="G9" s="8">
        <f>G8*(1+$D9)</f>
        <v>16172.386499446506</v>
      </c>
      <c r="H9" s="8">
        <f t="shared" si="13"/>
        <v>14311.469470940114</v>
      </c>
      <c r="I9" s="8">
        <f t="shared" si="13"/>
        <v>14128.825066990372</v>
      </c>
      <c r="J9" s="8">
        <f t="shared" si="13"/>
        <v>13642.38638667106</v>
      </c>
      <c r="K9" s="8">
        <f t="shared" si="13"/>
        <v>18277.54250682822</v>
      </c>
      <c r="L9" s="8">
        <f t="shared" si="13"/>
        <v>15327.107344025258</v>
      </c>
      <c r="M9" s="8">
        <f t="shared" si="13"/>
        <v>14233.350764081877</v>
      </c>
      <c r="N9" s="8">
        <f t="shared" si="13"/>
        <v>13881.497248273807</v>
      </c>
      <c r="O9" s="8">
        <v>12698.877192982456</v>
      </c>
      <c r="P9" s="22"/>
      <c r="Q9" s="22">
        <f t="shared" si="4"/>
        <v>1685.9961290102208</v>
      </c>
      <c r="R9" s="22">
        <f t="shared" si="1"/>
        <v>764.3437316303972</v>
      </c>
      <c r="S9" s="22">
        <f t="shared" si="2"/>
        <v>1409.0327935798118</v>
      </c>
      <c r="T9" s="22">
        <f t="shared" si="3"/>
        <v>1321.6542275814604</v>
      </c>
      <c r="W9">
        <f t="shared" ref="W9:W33" si="18">W8*(1+D9)</f>
        <v>15139596.82931024</v>
      </c>
      <c r="X9">
        <f t="shared" si="14"/>
        <v>13164.866808095861</v>
      </c>
      <c r="Z9" s="4">
        <v>967.90734252303071</v>
      </c>
      <c r="AB9" s="8">
        <f t="shared" ref="AB9:AB23" si="19">AB8*(1+D9)</f>
        <v>9343.067084784052</v>
      </c>
      <c r="AC9" s="31">
        <f t="shared" si="15"/>
        <v>13164.866808095854</v>
      </c>
      <c r="AD9" s="31">
        <f t="shared" si="7"/>
        <v>18277.54250682822</v>
      </c>
      <c r="AE9" s="8"/>
      <c r="AF9" s="8"/>
      <c r="AG9" s="8"/>
      <c r="AH9" s="8"/>
      <c r="AI9" s="8"/>
      <c r="AJ9" s="8"/>
      <c r="AK9" s="8"/>
      <c r="AL9" s="31">
        <f t="shared" si="5"/>
        <v>12698.877521671369</v>
      </c>
      <c r="AM9" s="8"/>
      <c r="AN9" s="8"/>
      <c r="AO9" s="31">
        <f t="shared" si="16"/>
        <v>9343.067084784052</v>
      </c>
      <c r="AP9" s="31">
        <f t="shared" si="8"/>
        <v>1685.9961290102208</v>
      </c>
      <c r="AQ9" s="31">
        <f t="shared" si="9"/>
        <v>764.3437316303972</v>
      </c>
      <c r="AR9" s="31">
        <f>AR10/(1+$C10)</f>
        <v>1321.6542275814604</v>
      </c>
      <c r="AS9" s="31">
        <f t="shared" si="11"/>
        <v>1409.0327935798118</v>
      </c>
      <c r="AT9" s="31">
        <v>2968.6454768279018</v>
      </c>
      <c r="AU9" s="31">
        <f t="shared" si="11"/>
        <v>1335.0033678449763</v>
      </c>
      <c r="AV9" s="31">
        <f t="shared" si="11"/>
        <v>1668.7194706426151</v>
      </c>
      <c r="AW9" s="31">
        <f t="shared" si="11"/>
        <v>2421.7615904821573</v>
      </c>
      <c r="AX9" s="31">
        <f t="shared" si="11"/>
        <v>3256.7461958543618</v>
      </c>
      <c r="AY9" s="31">
        <f t="shared" si="11"/>
        <v>1484.3691165346684</v>
      </c>
      <c r="AZ9" s="31">
        <f t="shared" si="11"/>
        <v>3189.9804348987345</v>
      </c>
      <c r="BA9" s="31">
        <f t="shared" si="11"/>
        <v>2144.196157189283</v>
      </c>
      <c r="BB9" s="31">
        <f t="shared" si="12"/>
        <v>3262.1638985575028</v>
      </c>
      <c r="BC9" s="31">
        <f t="shared" si="17"/>
        <v>4890.1249029664168</v>
      </c>
      <c r="BD9" s="8">
        <v>967.90734252303071</v>
      </c>
      <c r="BF9">
        <f t="shared" ref="BF9:BF12" si="20">BF8*(1+$C9)</f>
        <v>3262.1638985575028</v>
      </c>
    </row>
    <row r="10" spans="1:58" x14ac:dyDescent="0.35">
      <c r="A10">
        <v>2027</v>
      </c>
      <c r="B10" s="23">
        <v>1.8681287423020443E-2</v>
      </c>
      <c r="C10" s="23">
        <v>1.3926981665027149E-2</v>
      </c>
      <c r="D10" s="23">
        <v>2.1566346117838142E-2</v>
      </c>
      <c r="F10" s="22">
        <f t="shared" ref="F10:F33" si="21">F9*(1+C10)</f>
        <v>981.38737033579412</v>
      </c>
      <c r="G10" s="8">
        <f t="shared" ref="G10:G33" si="22">G9*(1+$D10)</f>
        <v>16521.165784245022</v>
      </c>
      <c r="H10" s="8">
        <f t="shared" si="13"/>
        <v>14620.115575005282</v>
      </c>
      <c r="I10" s="8">
        <f t="shared" si="13"/>
        <v>14433.532198623474</v>
      </c>
      <c r="J10" s="8">
        <f>J9*(1+$D10)</f>
        <v>13936.602813359292</v>
      </c>
      <c r="K10" s="8">
        <f t="shared" si="13"/>
        <v>18671.722314713978</v>
      </c>
      <c r="L10" s="8">
        <f t="shared" si="13"/>
        <v>15657.657045991766</v>
      </c>
      <c r="M10" s="8">
        <f t="shared" si="13"/>
        <v>14540.312133076663</v>
      </c>
      <c r="N10" s="8">
        <f>N9*(1+$D10)</f>
        <v>14180.870422563898</v>
      </c>
      <c r="O10" s="8">
        <v>12972.74649122807</v>
      </c>
      <c r="P10" s="22"/>
      <c r="Q10" s="22">
        <f t="shared" si="4"/>
        <v>1709.4769661862529</v>
      </c>
      <c r="R10" s="22">
        <f t="shared" si="1"/>
        <v>774.98873276659219</v>
      </c>
      <c r="S10" s="22">
        <f t="shared" si="2"/>
        <v>1428.6563674614199</v>
      </c>
      <c r="T10" s="22">
        <f t="shared" si="3"/>
        <v>1340.060881776493</v>
      </c>
      <c r="W10">
        <f t="shared" si="18"/>
        <v>15466102.614615669</v>
      </c>
      <c r="X10">
        <f t="shared" si="14"/>
        <v>13448.784882274495</v>
      </c>
      <c r="Z10" s="4">
        <v>981.38737033579412</v>
      </c>
      <c r="AB10" s="8">
        <f t="shared" si="19"/>
        <v>9544.5629033366858</v>
      </c>
      <c r="AC10" s="31">
        <f t="shared" si="15"/>
        <v>13448.784882274489</v>
      </c>
      <c r="AD10" s="31">
        <f t="shared" si="7"/>
        <v>18671.722314713978</v>
      </c>
      <c r="AE10" s="8"/>
      <c r="AF10" s="8"/>
      <c r="AG10" s="8"/>
      <c r="AH10" s="8"/>
      <c r="AI10" s="8"/>
      <c r="AJ10" s="8"/>
      <c r="AK10" s="8"/>
      <c r="AL10" s="31">
        <f t="shared" si="5"/>
        <v>12972.745909611769</v>
      </c>
      <c r="AM10" s="8"/>
      <c r="AN10" s="8"/>
      <c r="AO10" s="31">
        <f t="shared" si="16"/>
        <v>9544.5629033366858</v>
      </c>
      <c r="AP10" s="31">
        <f t="shared" si="8"/>
        <v>1709.4769661862529</v>
      </c>
      <c r="AQ10" s="31">
        <f t="shared" si="9"/>
        <v>774.98873276659219</v>
      </c>
      <c r="AR10" s="31">
        <f t="shared" si="10"/>
        <v>1340.060881776493</v>
      </c>
      <c r="AS10" s="31">
        <f t="shared" si="11"/>
        <v>1428.6563674614199</v>
      </c>
      <c r="AT10" s="31">
        <v>2979.8039239624613</v>
      </c>
      <c r="AU10" s="8">
        <v>1353.5959352717027</v>
      </c>
      <c r="AV10" s="22">
        <v>1691.9596961143286</v>
      </c>
      <c r="AW10" s="22">
        <v>2455.4894197498693</v>
      </c>
      <c r="AX10" s="39">
        <f t="shared" si="11"/>
        <v>3302.1028404116723</v>
      </c>
      <c r="AY10" s="31">
        <f t="shared" si="11"/>
        <v>1505.0418980047793</v>
      </c>
      <c r="AZ10" s="31">
        <f t="shared" si="11"/>
        <v>3234.4072339273644</v>
      </c>
      <c r="BA10" s="31">
        <f t="shared" si="11"/>
        <v>2174.05833775668</v>
      </c>
      <c r="BB10" s="31">
        <f t="shared" si="12"/>
        <v>3307.5959953610268</v>
      </c>
      <c r="BC10" s="31">
        <f t="shared" si="17"/>
        <v>4958.2295828297229</v>
      </c>
      <c r="BD10" s="8">
        <v>981.38737033579412</v>
      </c>
      <c r="BF10">
        <f t="shared" si="20"/>
        <v>3307.5959953610268</v>
      </c>
    </row>
    <row r="11" spans="1:58" x14ac:dyDescent="0.35">
      <c r="A11">
        <v>2028</v>
      </c>
      <c r="B11" s="23">
        <v>1.9036782106681471E-2</v>
      </c>
      <c r="C11" s="23">
        <v>1.9298827907902272E-2</v>
      </c>
      <c r="D11" s="23">
        <v>1.9127748381371878E-2</v>
      </c>
      <c r="F11" s="22">
        <f t="shared" si="21"/>
        <v>1000.3269963068933</v>
      </c>
      <c r="G11" s="8">
        <f t="shared" si="22"/>
        <v>16837.178486332992</v>
      </c>
      <c r="H11" s="8">
        <f t="shared" si="13"/>
        <v>14899.76546703056</v>
      </c>
      <c r="I11" s="8">
        <f t="shared" si="13"/>
        <v>14709.613170773173</v>
      </c>
      <c r="J11" s="8">
        <f t="shared" si="13"/>
        <v>14203.178645264348</v>
      </c>
      <c r="K11" s="8">
        <f t="shared" si="13"/>
        <v>19028.870320996673</v>
      </c>
      <c r="L11" s="8">
        <f t="shared" si="13"/>
        <v>15957.15277020931</v>
      </c>
      <c r="M11" s="8">
        <f t="shared" si="13"/>
        <v>14818.435564944761</v>
      </c>
      <c r="N11" s="8">
        <f t="shared" si="13"/>
        <v>14452.118543835539</v>
      </c>
      <c r="O11" s="8">
        <v>13220.885964912281</v>
      </c>
      <c r="P11" s="22"/>
      <c r="Q11" s="22">
        <f t="shared" si="4"/>
        <v>1742.4678679692042</v>
      </c>
      <c r="R11" s="22">
        <f t="shared" si="1"/>
        <v>789.94510695081794</v>
      </c>
      <c r="S11" s="22">
        <f t="shared" si="2"/>
        <v>1456.2277608365866</v>
      </c>
      <c r="T11" s="22">
        <f t="shared" si="3"/>
        <v>1365.9224861200094</v>
      </c>
      <c r="W11">
        <f t="shared" si="18"/>
        <v>15761934.333868517</v>
      </c>
      <c r="X11">
        <f t="shared" si="14"/>
        <v>13706.029855537841</v>
      </c>
      <c r="Z11" s="4">
        <v>1000.3269963068933</v>
      </c>
      <c r="AB11" s="8">
        <f t="shared" si="19"/>
        <v>9727.1289009618868</v>
      </c>
      <c r="AC11" s="31">
        <f t="shared" si="15"/>
        <v>13706.029855537834</v>
      </c>
      <c r="AD11" s="31">
        <f t="shared" si="7"/>
        <v>19028.870320996673</v>
      </c>
      <c r="AE11" s="8"/>
      <c r="AF11" s="8"/>
      <c r="AG11" s="8"/>
      <c r="AH11" s="8"/>
      <c r="AI11" s="8"/>
      <c r="AJ11" s="8"/>
      <c r="AK11" s="8"/>
      <c r="AL11" s="31">
        <f t="shared" si="5"/>
        <v>13220.885329186294</v>
      </c>
      <c r="AM11" s="8"/>
      <c r="AN11" s="8"/>
      <c r="AO11" s="31">
        <f t="shared" si="16"/>
        <v>9727.1289009618868</v>
      </c>
      <c r="AP11" s="31">
        <f t="shared" ref="AP11" si="23">AP12/(1+$C12)</f>
        <v>1742.4678679692042</v>
      </c>
      <c r="AQ11" s="31">
        <f t="shared" ref="AQ11" si="24">AQ12/(1+$C12)</f>
        <v>789.94510695081794</v>
      </c>
      <c r="AR11" s="31">
        <f t="shared" ref="AR11" si="25">AR12/(1+$C12)</f>
        <v>1365.9224861200094</v>
      </c>
      <c r="AS11" s="31">
        <f t="shared" ref="AS11" si="26">AS12/(1+$C12)</f>
        <v>1456.2277608365866</v>
      </c>
      <c r="AT11" s="31">
        <v>2998.7524196808931</v>
      </c>
      <c r="AU11" s="8">
        <v>1329.7271971133177</v>
      </c>
      <c r="AV11" s="22">
        <v>1693.2670637223503</v>
      </c>
      <c r="AW11" s="22">
        <v>2440.1718336850913</v>
      </c>
      <c r="AX11" s="39">
        <f t="shared" si="11"/>
        <v>3365.8295548629726</v>
      </c>
      <c r="AY11" s="31">
        <f t="shared" si="11"/>
        <v>1534.0874425885561</v>
      </c>
      <c r="AZ11" s="31">
        <f t="shared" ref="AZ11" si="27">AZ12/(1+$C12)</f>
        <v>3296.8275025190028</v>
      </c>
      <c r="BA11" s="31">
        <f t="shared" si="11"/>
        <v>2216.0151154787864</v>
      </c>
      <c r="BB11" s="31">
        <f>BB12/(1+$C12)</f>
        <v>3371.4287212643658</v>
      </c>
      <c r="BC11" s="31">
        <f t="shared" si="17"/>
        <v>5053.9176022766242</v>
      </c>
      <c r="BD11" s="8">
        <v>1000.3269963068933</v>
      </c>
      <c r="BF11">
        <f t="shared" si="20"/>
        <v>3371.4287212643658</v>
      </c>
    </row>
    <row r="12" spans="1:58" x14ac:dyDescent="0.35">
      <c r="A12">
        <v>2029</v>
      </c>
      <c r="B12" s="23">
        <v>1.9283991889077701E-2</v>
      </c>
      <c r="C12" s="23">
        <v>2.0003340117788815E-2</v>
      </c>
      <c r="D12" s="23">
        <v>1.9978070882646914E-2</v>
      </c>
      <c r="F12" s="22">
        <f t="shared" si="21"/>
        <v>1020.3368774430262</v>
      </c>
      <c r="G12" s="8">
        <f t="shared" si="22"/>
        <v>17173.552831596731</v>
      </c>
      <c r="H12" s="8">
        <f t="shared" si="13"/>
        <v>15197.434037665711</v>
      </c>
      <c r="I12" s="8">
        <f t="shared" si="13"/>
        <v>15003.482865355196</v>
      </c>
      <c r="J12" s="8">
        <f t="shared" si="13"/>
        <v>14486.930754998337</v>
      </c>
      <c r="K12" s="8">
        <f t="shared" si="13"/>
        <v>19409.030441086241</v>
      </c>
      <c r="L12" s="8">
        <f t="shared" si="13"/>
        <v>16275.945899337778</v>
      </c>
      <c r="M12" s="8">
        <f t="shared" si="13"/>
        <v>15114.479321031164</v>
      </c>
      <c r="N12" s="8">
        <f t="shared" si="13"/>
        <v>14740.8439925087</v>
      </c>
      <c r="O12" s="8">
        <v>13485.013157894737</v>
      </c>
      <c r="P12" s="22"/>
      <c r="Q12" s="22">
        <f t="shared" si="4"/>
        <v>1777.3230453765107</v>
      </c>
      <c r="R12" s="22">
        <f t="shared" si="1"/>
        <v>805.74664759953816</v>
      </c>
      <c r="S12" s="22">
        <f t="shared" si="2"/>
        <v>1485.357180025567</v>
      </c>
      <c r="T12" s="22">
        <f t="shared" si="3"/>
        <v>1393.2454981844035</v>
      </c>
      <c r="W12">
        <f t="shared" si="18"/>
        <v>16076827.375238167</v>
      </c>
      <c r="X12">
        <f t="shared" si="14"/>
        <v>13979.849891511451</v>
      </c>
      <c r="Z12" s="4">
        <v>1020.3368774430262</v>
      </c>
      <c r="AB12" s="8">
        <f t="shared" si="19"/>
        <v>9921.4581716299472</v>
      </c>
      <c r="AC12" s="31">
        <f t="shared" si="15"/>
        <v>13979.849891511443</v>
      </c>
      <c r="AD12" s="31">
        <f t="shared" si="7"/>
        <v>19409.030441086241</v>
      </c>
      <c r="AE12" s="8"/>
      <c r="AF12" s="8"/>
      <c r="AG12" s="8"/>
      <c r="AH12" s="8"/>
      <c r="AI12" s="8"/>
      <c r="AJ12" s="8"/>
      <c r="AK12" s="8"/>
      <c r="AL12" s="31">
        <f t="shared" si="5"/>
        <v>13485.013113424126</v>
      </c>
      <c r="AM12" s="8"/>
      <c r="AN12" s="8"/>
      <c r="AO12" s="31">
        <f t="shared" si="16"/>
        <v>9921.4581716299472</v>
      </c>
      <c r="AP12" s="8">
        <v>1777.3230453765107</v>
      </c>
      <c r="AQ12" s="8">
        <v>805.74664759953816</v>
      </c>
      <c r="AR12" s="8">
        <v>1393.2454981844035</v>
      </c>
      <c r="AS12" s="8">
        <v>1485.357180025567</v>
      </c>
      <c r="AT12" s="31">
        <v>3018.1603336650228</v>
      </c>
      <c r="AU12" s="8">
        <v>1304.8468408131369</v>
      </c>
      <c r="AV12" s="22">
        <v>1695.8798845998522</v>
      </c>
      <c r="AW12" s="22">
        <v>2423.9237192151209</v>
      </c>
      <c r="AX12" s="22">
        <v>3433.1573882274024</v>
      </c>
      <c r="AY12" s="8">
        <v>1564.7743154730838</v>
      </c>
      <c r="AZ12" s="8">
        <v>3362.7750643615705</v>
      </c>
      <c r="BA12" s="31">
        <f t="shared" si="11"/>
        <v>2260.3428195398697</v>
      </c>
      <c r="BB12" s="8">
        <v>3438.8685566586987</v>
      </c>
      <c r="BC12" s="31">
        <f t="shared" si="17"/>
        <v>5155.0128350022433</v>
      </c>
      <c r="BD12" s="8">
        <v>1020.3368774430262</v>
      </c>
      <c r="BF12">
        <f t="shared" si="20"/>
        <v>3438.8685566586987</v>
      </c>
    </row>
    <row r="13" spans="1:58" x14ac:dyDescent="0.35">
      <c r="A13">
        <v>2030</v>
      </c>
      <c r="B13" s="23">
        <v>1.8993084259128601E-2</v>
      </c>
      <c r="C13" s="23">
        <v>1.9443584671215319E-2</v>
      </c>
      <c r="D13" s="23">
        <v>1.9555148046856541E-2</v>
      </c>
      <c r="F13" s="22">
        <f t="shared" si="21"/>
        <v>1040.1758839127531</v>
      </c>
      <c r="G13" s="8">
        <f t="shared" si="22"/>
        <v>17509.384199709119</v>
      </c>
      <c r="H13" s="8">
        <f t="shared" si="13"/>
        <v>15494.6221102046</v>
      </c>
      <c r="I13" s="8">
        <f t="shared" si="13"/>
        <v>15296.878194005692</v>
      </c>
      <c r="J13" s="8">
        <f t="shared" si="13"/>
        <v>14770.224830656889</v>
      </c>
      <c r="K13" s="8">
        <f t="shared" si="13"/>
        <v>19788.576904807629</v>
      </c>
      <c r="L13" s="8">
        <f t="shared" si="13"/>
        <v>16594.224431001956</v>
      </c>
      <c r="M13" s="8">
        <f t="shared" si="13"/>
        <v>15410.04520180508</v>
      </c>
      <c r="N13" s="8">
        <f t="shared" si="13"/>
        <v>15029.103379117823</v>
      </c>
      <c r="O13" s="8">
        <v>13748.71403508772</v>
      </c>
      <c r="P13" s="22"/>
      <c r="Q13" s="22">
        <f t="shared" si="4"/>
        <v>1811.8805764973911</v>
      </c>
      <c r="R13" s="22">
        <f t="shared" si="1"/>
        <v>821.41325076568762</v>
      </c>
      <c r="S13" s="22">
        <f t="shared" si="2"/>
        <v>1514.2378481223918</v>
      </c>
      <c r="T13" s="22">
        <f t="shared" si="3"/>
        <v>1420.3351849961414</v>
      </c>
      <c r="W13">
        <f t="shared" si="18"/>
        <v>16391212.114684705</v>
      </c>
      <c r="X13">
        <f t="shared" si="14"/>
        <v>14253.227925812787</v>
      </c>
      <c r="Z13" s="4">
        <v>1040.1758839127531</v>
      </c>
      <c r="AB13" s="8">
        <f t="shared" si="19"/>
        <v>10115.473755016865</v>
      </c>
      <c r="AC13" s="31">
        <f t="shared" si="15"/>
        <v>14253.22792581278</v>
      </c>
      <c r="AD13" s="31">
        <f t="shared" si="7"/>
        <v>19788.576904807629</v>
      </c>
      <c r="AE13" s="8"/>
      <c r="AF13" s="8"/>
      <c r="AG13" s="8"/>
      <c r="AH13" s="8"/>
      <c r="AI13" s="8"/>
      <c r="AJ13" s="8"/>
      <c r="AK13" s="8"/>
      <c r="AL13" s="31">
        <f t="shared" si="5"/>
        <v>13748.714541270936</v>
      </c>
      <c r="AM13" s="8"/>
      <c r="AN13" s="8"/>
      <c r="AO13" s="31">
        <f t="shared" si="16"/>
        <v>10115.473755016865</v>
      </c>
      <c r="AP13" s="8">
        <v>1811.8805764973911</v>
      </c>
      <c r="AQ13" s="8">
        <v>821.41325076568762</v>
      </c>
      <c r="AR13" s="8">
        <v>1420.3351849961414</v>
      </c>
      <c r="AS13" s="8">
        <v>1514.2378481223918</v>
      </c>
      <c r="AT13" s="31">
        <v>3034.1998490984652</v>
      </c>
      <c r="AU13" s="8">
        <v>1278.1345018512334</v>
      </c>
      <c r="AV13" s="22">
        <v>1695.6171613598449</v>
      </c>
      <c r="AW13" s="22">
        <v>2403.3530200143887</v>
      </c>
      <c r="AX13" s="22">
        <v>3507.3893069957498</v>
      </c>
      <c r="AY13" s="8">
        <v>1535.236407558848</v>
      </c>
      <c r="AZ13" s="8">
        <v>3275.9346238565563</v>
      </c>
      <c r="BA13" s="31">
        <f t="shared" si="11"/>
        <v>2304.2919865375666</v>
      </c>
      <c r="BB13" s="8">
        <v>3484.4402605533064</v>
      </c>
      <c r="BC13" s="31">
        <f t="shared" si="17"/>
        <v>5255.2447635408107</v>
      </c>
      <c r="BD13" s="8">
        <v>1040.1758839127531</v>
      </c>
    </row>
    <row r="14" spans="1:58" x14ac:dyDescent="0.35">
      <c r="A14">
        <v>2031</v>
      </c>
      <c r="B14" s="23">
        <v>1.8916084607926598E-2</v>
      </c>
      <c r="C14" s="23">
        <v>1.9440893713482899E-2</v>
      </c>
      <c r="D14" s="23">
        <v>1.8818685578384287E-2</v>
      </c>
      <c r="F14" s="22">
        <f t="shared" si="21"/>
        <v>1060.397832715229</v>
      </c>
      <c r="G14" s="8">
        <f t="shared" si="22"/>
        <v>17838.887795634575</v>
      </c>
      <c r="H14" s="8">
        <f t="shared" si="13"/>
        <v>15786.210531852421</v>
      </c>
      <c r="I14" s="8">
        <f t="shared" si="13"/>
        <v>15584.745335069529</v>
      </c>
      <c r="J14" s="8">
        <f t="shared" si="13"/>
        <v>15048.181047667065</v>
      </c>
      <c r="K14" s="8">
        <f t="shared" si="13"/>
        <v>20160.971911622881</v>
      </c>
      <c r="L14" s="8">
        <f t="shared" si="13"/>
        <v>16906.505922986125</v>
      </c>
      <c r="M14" s="8">
        <f t="shared" si="13"/>
        <v>15700.041997206539</v>
      </c>
      <c r="N14" s="8">
        <f t="shared" si="13"/>
        <v>15311.931350134475</v>
      </c>
      <c r="O14" s="8">
        <v>14007.447368421053</v>
      </c>
      <c r="P14" s="22"/>
      <c r="Q14" s="22">
        <f t="shared" si="4"/>
        <v>1847.1051542066009</v>
      </c>
      <c r="R14" s="22">
        <f t="shared" si="1"/>
        <v>837.38225846866987</v>
      </c>
      <c r="S14" s="22">
        <f t="shared" si="2"/>
        <v>1543.6759851846723</v>
      </c>
      <c r="T14" s="22">
        <f t="shared" si="3"/>
        <v>1447.9477703651714</v>
      </c>
      <c r="W14">
        <f t="shared" si="18"/>
        <v>16699673.18171956</v>
      </c>
      <c r="X14">
        <f t="shared" si="14"/>
        <v>14521.454940625705</v>
      </c>
      <c r="Z14" s="4">
        <v>1060.397832715229</v>
      </c>
      <c r="AB14" s="8">
        <f t="shared" si="19"/>
        <v>10305.833675088925</v>
      </c>
      <c r="AC14" s="31">
        <f t="shared" si="15"/>
        <v>14521.454940625697</v>
      </c>
      <c r="AD14" s="31">
        <f>AD15/(1+$D15)</f>
        <v>20160.971911622881</v>
      </c>
      <c r="AE14" s="8"/>
      <c r="AF14" s="8"/>
      <c r="AG14" s="8"/>
      <c r="AH14" s="8"/>
      <c r="AI14" s="8"/>
      <c r="AJ14" s="8"/>
      <c r="AK14" s="8"/>
      <c r="AL14" s="31">
        <f t="shared" si="5"/>
        <v>14007.447277330073</v>
      </c>
      <c r="AM14" s="8"/>
      <c r="AN14" s="8"/>
      <c r="AO14" s="31">
        <f t="shared" si="16"/>
        <v>10305.833675088925</v>
      </c>
      <c r="AP14" s="8">
        <v>1847.1051542066009</v>
      </c>
      <c r="AQ14" s="8">
        <v>837.38225846866987</v>
      </c>
      <c r="AR14" s="8">
        <v>1447.9477703651714</v>
      </c>
      <c r="AS14" s="8">
        <v>1543.6759851846723</v>
      </c>
      <c r="AT14" s="31">
        <v>3050.6375939019554</v>
      </c>
      <c r="AU14" s="8">
        <v>1249.8133812919527</v>
      </c>
      <c r="AV14" s="22">
        <v>1713.8984601201967</v>
      </c>
      <c r="AW14" s="22">
        <v>2382.0028642408001</v>
      </c>
      <c r="AX14" s="22">
        <v>3476.2314590061401</v>
      </c>
      <c r="AY14" s="8">
        <v>1540.1266717123112</v>
      </c>
      <c r="AZ14" s="8">
        <v>3281.425034607872</v>
      </c>
      <c r="BA14" s="31">
        <f t="shared" si="11"/>
        <v>2349.0894821326738</v>
      </c>
      <c r="BB14" s="8">
        <v>3530.025852293174</v>
      </c>
      <c r="BC14" s="31">
        <f t="shared" si="17"/>
        <v>5357.4114184271448</v>
      </c>
      <c r="BD14" s="8">
        <v>1060.397832715229</v>
      </c>
    </row>
    <row r="15" spans="1:58" x14ac:dyDescent="0.35">
      <c r="A15">
        <v>2032</v>
      </c>
      <c r="B15" s="23">
        <v>1.8720264103311068E-2</v>
      </c>
      <c r="C15" s="23">
        <v>1.9328411786964539E-2</v>
      </c>
      <c r="D15" s="23">
        <v>1.8588152657457169E-2</v>
      </c>
      <c r="F15" s="22">
        <f t="shared" si="21"/>
        <v>1080.8936386839537</v>
      </c>
      <c r="G15" s="8">
        <f t="shared" si="22"/>
        <v>18170.479765219079</v>
      </c>
      <c r="H15" s="8">
        <f t="shared" si="13"/>
        <v>16079.647023101252</v>
      </c>
      <c r="I15" s="8">
        <f t="shared" si="13"/>
        <v>15874.436960485395</v>
      </c>
      <c r="J15" s="8">
        <f t="shared" si="13"/>
        <v>15327.898934198154</v>
      </c>
      <c r="K15" s="8">
        <f t="shared" si="13"/>
        <v>20535.727135238834</v>
      </c>
      <c r="L15" s="8">
        <f t="shared" si="13"/>
        <v>17220.766635986794</v>
      </c>
      <c r="M15" s="8">
        <f t="shared" si="13"/>
        <v>15991.876774579103</v>
      </c>
      <c r="N15" s="8">
        <f t="shared" si="13"/>
        <v>15596.551867551279</v>
      </c>
      <c r="O15" s="8">
        <v>14267.820175438597</v>
      </c>
      <c r="P15" s="22"/>
      <c r="Q15" s="22">
        <f t="shared" si="4"/>
        <v>1882.8067632409306</v>
      </c>
      <c r="R15" s="22">
        <f t="shared" si="1"/>
        <v>853.56752758345067</v>
      </c>
      <c r="S15" s="22">
        <f t="shared" si="2"/>
        <v>1573.5127902919698</v>
      </c>
      <c r="T15" s="22">
        <f t="shared" si="3"/>
        <v>1475.9343011168066</v>
      </c>
      <c r="W15">
        <f>W14*(1+D15)</f>
        <v>17010089.256151006</v>
      </c>
      <c r="X15">
        <f t="shared" si="14"/>
        <v>14791.38196187044</v>
      </c>
      <c r="Z15" s="4">
        <v>1080.8936386839537</v>
      </c>
      <c r="AB15" s="8">
        <f t="shared" si="19"/>
        <v>10497.400084703841</v>
      </c>
      <c r="AC15" s="31">
        <f t="shared" si="15"/>
        <v>14791.381961870433</v>
      </c>
      <c r="AD15" s="31">
        <f>AD16/(1+$D16)</f>
        <v>20535.727135238834</v>
      </c>
      <c r="AE15" s="8"/>
      <c r="AF15" s="8"/>
      <c r="AG15" s="8"/>
      <c r="AH15" s="8"/>
      <c r="AI15" s="8"/>
      <c r="AJ15" s="8"/>
      <c r="AK15" s="8"/>
      <c r="AL15" s="31">
        <f t="shared" si="5"/>
        <v>14267.819845662367</v>
      </c>
      <c r="AM15" s="8"/>
      <c r="AN15" s="8"/>
      <c r="AO15" s="31">
        <f t="shared" si="16"/>
        <v>10497.400084703841</v>
      </c>
      <c r="AP15" s="8">
        <v>1882.8067632409306</v>
      </c>
      <c r="AQ15" s="8">
        <v>853.56752758345067</v>
      </c>
      <c r="AR15" s="8">
        <v>1475.9343011168066</v>
      </c>
      <c r="AS15" s="8">
        <v>1573.5127902919698</v>
      </c>
      <c r="AT15" s="31">
        <v>3065.3821115602518</v>
      </c>
      <c r="AU15" s="8">
        <v>1219.7256928463955</v>
      </c>
      <c r="AV15" s="22">
        <v>1730.0660997013263</v>
      </c>
      <c r="AW15" s="22">
        <v>2357.9250480401392</v>
      </c>
      <c r="AX15" s="22">
        <v>3441.0929361280064</v>
      </c>
      <c r="AY15" s="8">
        <v>1544.3509514242635</v>
      </c>
      <c r="AZ15" s="8">
        <v>3285.3392493630477</v>
      </c>
      <c r="BA15" s="31">
        <f t="shared" ref="BA15" si="28">BA16/(1+$C16)</f>
        <v>2394.4936509677614</v>
      </c>
      <c r="BB15" s="8">
        <v>3575.5203192390509</v>
      </c>
      <c r="BC15" s="31">
        <f>BC16/(1+$C16)</f>
        <v>5460.9616724346906</v>
      </c>
      <c r="BD15" s="8">
        <v>1080.8936386839537</v>
      </c>
    </row>
    <row r="16" spans="1:58" x14ac:dyDescent="0.35">
      <c r="A16">
        <v>2033</v>
      </c>
      <c r="B16" s="23">
        <v>1.8681255837892374E-2</v>
      </c>
      <c r="C16" s="23">
        <v>1.9787627757162252E-2</v>
      </c>
      <c r="D16" s="23">
        <v>1.9043120271975633E-2</v>
      </c>
      <c r="F16" s="22">
        <f t="shared" si="21"/>
        <v>1102.2819596513164</v>
      </c>
      <c r="G16" s="8">
        <f t="shared" si="22"/>
        <v>18516.502396787644</v>
      </c>
      <c r="H16" s="8">
        <f t="shared" si="13"/>
        <v>16385.853675293085</v>
      </c>
      <c r="I16" s="8">
        <f t="shared" si="13"/>
        <v>16176.735772773813</v>
      </c>
      <c r="J16" s="8">
        <f t="shared" si="13"/>
        <v>15619.789957118777</v>
      </c>
      <c r="K16" s="8">
        <f t="shared" si="13"/>
        <v>20926.79145694766</v>
      </c>
      <c r="L16" s="8">
        <f t="shared" si="13"/>
        <v>17548.703766211514</v>
      </c>
      <c r="M16" s="8">
        <f t="shared" si="13"/>
        <v>16296.412007372026</v>
      </c>
      <c r="N16" s="8">
        <f t="shared" si="13"/>
        <v>15893.558880593164</v>
      </c>
      <c r="O16" s="8">
        <v>14539.523684210526</v>
      </c>
      <c r="P16" s="22"/>
      <c r="Q16" s="22">
        <f t="shared" si="4"/>
        <v>1920.0630426106097</v>
      </c>
      <c r="R16" s="22">
        <f t="shared" si="1"/>
        <v>870.45760408487331</v>
      </c>
      <c r="S16" s="22">
        <f t="shared" si="2"/>
        <v>1604.648875657401</v>
      </c>
      <c r="T16" s="22">
        <f t="shared" si="3"/>
        <v>1505.1395396613334</v>
      </c>
      <c r="W16">
        <f t="shared" si="18"/>
        <v>17334014.431692928</v>
      </c>
      <c r="X16">
        <f t="shared" si="14"/>
        <v>15073.056027559069</v>
      </c>
      <c r="Z16" s="4">
        <v>1102.2819596513164</v>
      </c>
      <c r="AB16" s="8">
        <f t="shared" si="19"/>
        <v>10697.303337059902</v>
      </c>
      <c r="AC16" s="31">
        <f t="shared" si="15"/>
        <v>15073.056027559063</v>
      </c>
      <c r="AD16" s="8">
        <v>20926.79145694766</v>
      </c>
      <c r="AE16" s="8"/>
      <c r="AF16" s="8"/>
      <c r="AG16" s="8"/>
      <c r="AH16" s="8"/>
      <c r="AI16" s="8"/>
      <c r="AJ16" s="8"/>
      <c r="AK16" s="8"/>
      <c r="AL16" s="31">
        <f t="shared" si="5"/>
        <v>14539.523655002196</v>
      </c>
      <c r="AM16" s="8">
        <v>20926.79145694766</v>
      </c>
      <c r="AN16" s="8">
        <v>20926.79145694766</v>
      </c>
      <c r="AO16" s="31">
        <f t="shared" si="16"/>
        <v>10697.303337059902</v>
      </c>
      <c r="AP16" s="8">
        <v>1920.0630426106097</v>
      </c>
      <c r="AQ16" s="8">
        <v>870.45760408487331</v>
      </c>
      <c r="AR16" s="8">
        <v>1505.1395396613334</v>
      </c>
      <c r="AS16" s="8">
        <v>1604.648875657401</v>
      </c>
      <c r="AT16" s="8">
        <v>3078.672139076054</v>
      </c>
      <c r="AU16" s="8">
        <v>1188.0756776116705</v>
      </c>
      <c r="AV16" s="22">
        <v>1748.1999923177307</v>
      </c>
      <c r="AW16" s="22">
        <v>2382.6274088846494</v>
      </c>
      <c r="AX16" s="22">
        <v>3477.1429028045904</v>
      </c>
      <c r="AY16" s="8">
        <v>1548.1954625650885</v>
      </c>
      <c r="AZ16" s="8">
        <v>3288.2856744209348</v>
      </c>
      <c r="BA16" s="8">
        <v>2441.875</v>
      </c>
      <c r="BB16" s="8">
        <v>3621.3470213813157</v>
      </c>
      <c r="BC16" s="8">
        <v>5569.0211492049584</v>
      </c>
      <c r="BD16" s="8">
        <v>1102.2819596513164</v>
      </c>
    </row>
    <row r="17" spans="1:56" x14ac:dyDescent="0.35">
      <c r="A17">
        <v>2034</v>
      </c>
      <c r="B17" s="23">
        <v>1.9542531359743487E-2</v>
      </c>
      <c r="C17" s="23">
        <v>2.0299878752982892E-2</v>
      </c>
      <c r="D17" s="23">
        <v>2.0356466553205443E-2</v>
      </c>
      <c r="F17" s="22">
        <f t="shared" si="21"/>
        <v>1124.6581497838386</v>
      </c>
      <c r="G17" s="8">
        <f t="shared" si="22"/>
        <v>18893.432958510199</v>
      </c>
      <c r="H17" s="8">
        <f t="shared" si="13"/>
        <v>16719.411757579906</v>
      </c>
      <c r="I17" s="8">
        <f t="shared" si="13"/>
        <v>16506.036953472325</v>
      </c>
      <c r="J17" s="8">
        <f t="shared" si="13"/>
        <v>15937.75368894896</v>
      </c>
      <c r="K17" s="8">
        <f t="shared" si="13"/>
        <v>21352.786987306921</v>
      </c>
      <c r="L17" s="8">
        <f t="shared" si="13"/>
        <v>17905.933367480509</v>
      </c>
      <c r="M17" s="8">
        <f t="shared" si="13"/>
        <v>16628.14937333735</v>
      </c>
      <c r="N17" s="8">
        <f t="shared" si="13"/>
        <v>16217.09558035736</v>
      </c>
      <c r="O17" s="8">
        <v>14835.49649122807</v>
      </c>
      <c r="P17" s="22"/>
      <c r="Q17" s="22">
        <f t="shared" si="4"/>
        <v>1959.0400895736884</v>
      </c>
      <c r="R17" s="22">
        <f t="shared" si="1"/>
        <v>888.12778790740822</v>
      </c>
      <c r="S17" s="22">
        <f t="shared" si="2"/>
        <v>1637.2230532743565</v>
      </c>
      <c r="T17" s="22">
        <f t="shared" si="3"/>
        <v>1535.6936898227789</v>
      </c>
      <c r="W17">
        <f t="shared" si="18"/>
        <v>17686873.716704465</v>
      </c>
      <c r="X17">
        <f t="shared" si="14"/>
        <v>15379.890188438665</v>
      </c>
      <c r="Z17" s="4">
        <v>1124.6581497838386</v>
      </c>
      <c r="AB17" s="8">
        <f t="shared" si="19"/>
        <v>10915.062634650256</v>
      </c>
      <c r="AC17" s="31">
        <f t="shared" si="15"/>
        <v>15379.890188438661</v>
      </c>
      <c r="AD17" s="8">
        <v>21352.786987306921</v>
      </c>
      <c r="AE17" s="8"/>
      <c r="AF17" s="8"/>
      <c r="AG17" s="8"/>
      <c r="AH17" s="8"/>
      <c r="AI17" s="8"/>
      <c r="AJ17" s="8"/>
      <c r="AK17" s="8"/>
      <c r="AL17" s="31">
        <f t="shared" si="5"/>
        <v>14835.496981984788</v>
      </c>
      <c r="AM17" s="8">
        <v>21352.786987306921</v>
      </c>
      <c r="AN17" s="8">
        <v>21352.786987306921</v>
      </c>
      <c r="AO17" s="31">
        <f t="shared" si="16"/>
        <v>10915.062634650256</v>
      </c>
      <c r="AP17" s="8">
        <v>1959.0400895736884</v>
      </c>
      <c r="AQ17" s="8">
        <v>888.12778790740822</v>
      </c>
      <c r="AR17" s="8">
        <v>1535.6936898227789</v>
      </c>
      <c r="AS17" s="8">
        <v>1637.2230532743565</v>
      </c>
      <c r="AT17" s="8">
        <v>3093.7717529484494</v>
      </c>
      <c r="AU17" s="8">
        <v>1155.7223193631717</v>
      </c>
      <c r="AV17" s="22">
        <v>1766.879005291423</v>
      </c>
      <c r="AW17" s="22">
        <v>2409.671186401968</v>
      </c>
      <c r="AX17" s="22">
        <v>3516.6098705347194</v>
      </c>
      <c r="AY17" s="8">
        <v>1552.8631014966468</v>
      </c>
      <c r="AZ17" s="8">
        <v>3292.8125720808143</v>
      </c>
      <c r="BA17" s="8">
        <v>2491.4447645912501</v>
      </c>
      <c r="BB17" s="8">
        <v>3670.6550402461876</v>
      </c>
      <c r="BC17" s="8">
        <v>5600.6324234908689</v>
      </c>
      <c r="BD17" s="8">
        <v>1124.6581497838386</v>
      </c>
    </row>
    <row r="18" spans="1:56" x14ac:dyDescent="0.35">
      <c r="A18">
        <v>2035</v>
      </c>
      <c r="B18" s="23">
        <v>1.9816457632303441E-2</v>
      </c>
      <c r="C18" s="23">
        <v>2.099480640866247E-2</v>
      </c>
      <c r="D18" s="23">
        <v>2.1010372545031686E-2</v>
      </c>
      <c r="F18" s="22">
        <f t="shared" si="21"/>
        <v>1148.2701299144749</v>
      </c>
      <c r="G18" s="8">
        <f t="shared" si="22"/>
        <v>19290.391023623077</v>
      </c>
      <c r="H18" s="8">
        <f t="shared" si="13"/>
        <v>17070.692827340445</v>
      </c>
      <c r="I18" s="8">
        <f t="shared" si="13"/>
        <v>16852.834939106837</v>
      </c>
      <c r="J18" s="8">
        <f t="shared" si="13"/>
        <v>16272.611831484732</v>
      </c>
      <c r="K18" s="8">
        <f t="shared" si="13"/>
        <v>21801.416996784945</v>
      </c>
      <c r="L18" s="8">
        <f t="shared" si="13"/>
        <v>18282.14369829779</v>
      </c>
      <c r="M18" s="8">
        <f t="shared" si="13"/>
        <v>16977.512986405603</v>
      </c>
      <c r="N18" s="8">
        <f t="shared" si="13"/>
        <v>16557.822800099053</v>
      </c>
      <c r="O18" s="8">
        <v>15147.196491228071</v>
      </c>
      <c r="P18" s="22"/>
      <c r="Q18" s="22">
        <f t="shared" si="4"/>
        <v>2000.1697570010967</v>
      </c>
      <c r="R18" s="22">
        <f t="shared" si="1"/>
        <v>906.77385888067795</v>
      </c>
      <c r="S18" s="22">
        <f t="shared" si="2"/>
        <v>1671.5962343256508</v>
      </c>
      <c r="T18" s="22">
        <f t="shared" si="3"/>
        <v>1567.9352815436127</v>
      </c>
      <c r="W18">
        <f t="shared" si="18"/>
        <v>18058481.522649355</v>
      </c>
      <c r="X18">
        <f t="shared" si="14"/>
        <v>15703.027410999439</v>
      </c>
      <c r="Z18" s="4">
        <v>1148.2701299144749</v>
      </c>
      <c r="AB18" s="8">
        <f t="shared" si="19"/>
        <v>11144.392166956613</v>
      </c>
      <c r="AC18" s="31">
        <f t="shared" si="15"/>
        <v>15703.027410999435</v>
      </c>
      <c r="AD18" s="8">
        <v>21801.416996784945</v>
      </c>
      <c r="AE18" s="8">
        <v>18282.14369829779</v>
      </c>
      <c r="AF18" s="8"/>
      <c r="AG18" s="8"/>
      <c r="AH18" s="8"/>
      <c r="AI18" s="8"/>
      <c r="AJ18" s="8"/>
      <c r="AK18" s="8"/>
      <c r="AL18" s="31">
        <f t="shared" si="5"/>
        <v>15147.196300466981</v>
      </c>
      <c r="AM18" s="8">
        <v>18282.14369829779</v>
      </c>
      <c r="AN18" s="8">
        <v>20041.780347541368</v>
      </c>
      <c r="AO18" s="31">
        <f t="shared" si="16"/>
        <v>11144.392166956613</v>
      </c>
      <c r="AP18" s="8">
        <v>2000.1697570010967</v>
      </c>
      <c r="AQ18" s="8">
        <v>906.77385888067795</v>
      </c>
      <c r="AR18" s="8">
        <v>1567.9352815436127</v>
      </c>
      <c r="AS18" s="8">
        <v>1671.5962343256508</v>
      </c>
      <c r="AT18" s="8">
        <v>3109.5625004126923</v>
      </c>
      <c r="AU18" s="8">
        <v>1121.9854748121893</v>
      </c>
      <c r="AV18" s="22">
        <v>1784.7456805400848</v>
      </c>
      <c r="AW18" s="22">
        <v>2436.2676627317533</v>
      </c>
      <c r="AX18" s="22">
        <v>3555.4240588399798</v>
      </c>
      <c r="AY18" s="8">
        <v>1557.5831899965976</v>
      </c>
      <c r="AZ18" s="8">
        <v>3297.2730412575856</v>
      </c>
      <c r="BA18" s="8">
        <v>2543.7521640835589</v>
      </c>
      <c r="BB18" s="8">
        <v>3721.4636641546422</v>
      </c>
      <c r="BC18" s="8">
        <v>5633.1562060424812</v>
      </c>
      <c r="BD18" s="8">
        <v>1148.2701299144749</v>
      </c>
    </row>
    <row r="19" spans="1:56" x14ac:dyDescent="0.35">
      <c r="A19">
        <v>2036</v>
      </c>
      <c r="B19" s="23">
        <v>1.9989321430928131E-2</v>
      </c>
      <c r="C19" s="23">
        <v>2.1157666066552894E-2</v>
      </c>
      <c r="D19" s="23">
        <v>2.1039207365129986E-2</v>
      </c>
      <c r="F19" s="22">
        <f t="shared" si="21"/>
        <v>1172.5648458774026</v>
      </c>
      <c r="G19" s="8">
        <f t="shared" si="22"/>
        <v>19696.245560523526</v>
      </c>
      <c r="H19" s="8">
        <f t="shared" si="13"/>
        <v>17429.846673601296</v>
      </c>
      <c r="I19" s="8">
        <f t="shared" si="13"/>
        <v>17207.405228081014</v>
      </c>
      <c r="J19" s="8">
        <f t="shared" si="13"/>
        <v>16614.974686179608</v>
      </c>
      <c r="K19" s="8">
        <f t="shared" si="13"/>
        <v>22260.101529833973</v>
      </c>
      <c r="L19" s="8">
        <f t="shared" si="13"/>
        <v>18666.785510645383</v>
      </c>
      <c r="M19" s="8">
        <f t="shared" si="13"/>
        <v>17334.706402670778</v>
      </c>
      <c r="N19" s="8">
        <f t="shared" si="13"/>
        <v>16906.186267505414</v>
      </c>
      <c r="O19" s="8">
        <v>15465.882456140351</v>
      </c>
      <c r="P19" s="22"/>
      <c r="Q19" s="22">
        <f t="shared" si="4"/>
        <v>2042.4886807961441</v>
      </c>
      <c r="R19" s="22">
        <f t="shared" si="1"/>
        <v>925.95907738475489</v>
      </c>
      <c r="S19" s="22">
        <f t="shared" si="2"/>
        <v>1706.9633092496201</v>
      </c>
      <c r="T19" s="22">
        <f t="shared" si="3"/>
        <v>1601.1091326444791</v>
      </c>
      <c r="W19">
        <f t="shared" si="18"/>
        <v>18438417.660103742</v>
      </c>
      <c r="X19">
        <f t="shared" si="14"/>
        <v>16033.406660959776</v>
      </c>
      <c r="Z19" s="4">
        <v>1172.5648458774026</v>
      </c>
      <c r="AB19" s="8">
        <f>AB18*(1+D19)</f>
        <v>11378.861344715544</v>
      </c>
      <c r="AC19" s="31">
        <f t="shared" si="15"/>
        <v>16033.406660959772</v>
      </c>
      <c r="AD19" s="8">
        <v>22260.101529833973</v>
      </c>
      <c r="AE19" s="8">
        <v>18666.785510645383</v>
      </c>
      <c r="AF19" s="8">
        <v>17334.706402670778</v>
      </c>
      <c r="AG19" s="8"/>
      <c r="AH19" s="8"/>
      <c r="AI19" s="8"/>
      <c r="AJ19" s="8"/>
      <c r="AK19" s="8"/>
      <c r="AL19" s="31">
        <f t="shared" si="5"/>
        <v>15465.881304432836</v>
      </c>
      <c r="AM19" s="8">
        <v>17334.706402670778</v>
      </c>
      <c r="AN19" s="8">
        <v>19420.531147716712</v>
      </c>
      <c r="AO19" s="31">
        <f t="shared" si="16"/>
        <v>11378.861344715544</v>
      </c>
      <c r="AP19" s="8">
        <v>2042.4886807961441</v>
      </c>
      <c r="AQ19" s="8">
        <v>925.95907738475489</v>
      </c>
      <c r="AR19" s="8">
        <v>1601.1091326444791</v>
      </c>
      <c r="AS19" s="8">
        <v>1706.9633092496201</v>
      </c>
      <c r="AT19" s="8">
        <v>3155.0509272967279</v>
      </c>
      <c r="AU19" s="8">
        <v>1126.3233535625218</v>
      </c>
      <c r="AV19" s="22">
        <v>1804.1877692038577</v>
      </c>
      <c r="AW19" s="22">
        <v>2462.8330269076691</v>
      </c>
      <c r="AX19" s="22">
        <v>3594.1928428975534</v>
      </c>
      <c r="AY19" s="8">
        <v>1562.1886874349193</v>
      </c>
      <c r="AZ19" s="8">
        <v>3301.3062618572612</v>
      </c>
      <c r="BA19" s="8">
        <v>2597.5720202142638</v>
      </c>
      <c r="BB19" s="8">
        <v>3759.5713399199653</v>
      </c>
      <c r="BC19" s="8">
        <v>5683.043025792068</v>
      </c>
      <c r="BD19" s="8">
        <v>1172.5648458774026</v>
      </c>
    </row>
    <row r="20" spans="1:56" x14ac:dyDescent="0.35">
      <c r="A20">
        <v>2037</v>
      </c>
      <c r="B20" s="23">
        <v>2.0103398991889287E-2</v>
      </c>
      <c r="C20" s="23">
        <v>2.1120044134542715E-2</v>
      </c>
      <c r="D20" s="23">
        <v>2.2161125943393145E-2</v>
      </c>
      <c r="F20" s="22">
        <f t="shared" si="21"/>
        <v>1197.3294671729466</v>
      </c>
      <c r="G20" s="8">
        <f t="shared" si="22"/>
        <v>20132.736539002286</v>
      </c>
      <c r="H20" s="8">
        <f t="shared" si="13"/>
        <v>17816.111700909005</v>
      </c>
      <c r="I20" s="8">
        <f t="shared" si="13"/>
        <v>17588.740702499519</v>
      </c>
      <c r="J20" s="8">
        <f t="shared" si="13"/>
        <v>16983.181232746323</v>
      </c>
      <c r="K20" s="8">
        <f t="shared" si="13"/>
        <v>22753.410443349341</v>
      </c>
      <c r="L20" s="8">
        <f t="shared" si="13"/>
        <v>19080.462495305102</v>
      </c>
      <c r="M20" s="8">
        <f t="shared" si="13"/>
        <v>17718.863014452108</v>
      </c>
      <c r="N20" s="8">
        <f t="shared" si="13"/>
        <v>17280.846390602066</v>
      </c>
      <c r="O20" s="8">
        <v>15808.624561403509</v>
      </c>
      <c r="P20" s="22"/>
      <c r="Q20" s="22">
        <f t="shared" si="4"/>
        <v>2085.6261318788625</v>
      </c>
      <c r="R20" s="22">
        <f t="shared" si="1"/>
        <v>945.5153739659014</v>
      </c>
      <c r="S20" s="22">
        <f t="shared" si="2"/>
        <v>1743.0144496770172</v>
      </c>
      <c r="T20" s="22">
        <f t="shared" si="3"/>
        <v>1634.9246281901499</v>
      </c>
      <c r="W20">
        <f t="shared" si="18"/>
        <v>18847033.756066184</v>
      </c>
      <c r="X20">
        <f t="shared" si="14"/>
        <v>16388.725005274944</v>
      </c>
      <c r="Z20" s="4">
        <v>1197.3294671729466</v>
      </c>
      <c r="AB20" s="8">
        <f t="shared" si="19"/>
        <v>11631.029724068194</v>
      </c>
      <c r="AC20" s="31">
        <f>AC21/(D21+1)</f>
        <v>16388.72500527494</v>
      </c>
      <c r="AD20" s="8">
        <v>22753.410443349341</v>
      </c>
      <c r="AE20" s="8">
        <v>19080.462495305102</v>
      </c>
      <c r="AF20" s="8">
        <v>17718.863014452108</v>
      </c>
      <c r="AG20" s="8">
        <v>17280.846390602066</v>
      </c>
      <c r="AH20" s="8"/>
      <c r="AI20" s="8"/>
      <c r="AJ20" s="8"/>
      <c r="AK20" s="8"/>
      <c r="AL20" s="31">
        <f t="shared" si="5"/>
        <v>15808.622647845941</v>
      </c>
      <c r="AM20" s="8">
        <v>17280.846390602066</v>
      </c>
      <c r="AN20" s="8">
        <v>19208.395585927155</v>
      </c>
      <c r="AO20" s="31">
        <f t="shared" si="16"/>
        <v>11631.029724068194</v>
      </c>
      <c r="AP20" s="8">
        <v>2085.6261318788625</v>
      </c>
      <c r="AQ20" s="8">
        <v>945.5153739659014</v>
      </c>
      <c r="AR20" s="8">
        <v>1634.9246281901499</v>
      </c>
      <c r="AS20" s="8">
        <v>1743.0144496770172</v>
      </c>
      <c r="AT20" s="8">
        <v>3200.5774718534626</v>
      </c>
      <c r="AU20" s="8">
        <v>1130.4967754252248</v>
      </c>
      <c r="AV20" s="22">
        <v>1823.3718934822173</v>
      </c>
      <c r="AW20" s="22">
        <v>2489.0473466582648</v>
      </c>
      <c r="AX20" s="22">
        <v>3632.4493220821455</v>
      </c>
      <c r="AY20" s="8">
        <v>1566.5099622590492</v>
      </c>
      <c r="AZ20" s="8">
        <v>3304.5480290418627</v>
      </c>
      <c r="BA20" s="8">
        <v>2652.4328581719296</v>
      </c>
      <c r="BB20" s="8">
        <v>3797.9411895409062</v>
      </c>
      <c r="BC20" s="8">
        <v>5733.3799552049386</v>
      </c>
      <c r="BD20" s="8">
        <v>1197.3294671729466</v>
      </c>
    </row>
    <row r="21" spans="1:56" x14ac:dyDescent="0.35">
      <c r="A21">
        <v>2038</v>
      </c>
      <c r="B21" s="23">
        <v>2.0197302798101946E-2</v>
      </c>
      <c r="C21" s="23">
        <v>2.1637607974607231E-2</v>
      </c>
      <c r="D21" s="23">
        <v>2.2231465739456668E-2</v>
      </c>
      <c r="F21" s="22">
        <f t="shared" si="21"/>
        <v>1223.2368128000801</v>
      </c>
      <c r="G21" s="8">
        <f t="shared" si="22"/>
        <v>20580.316781610622</v>
      </c>
      <c r="H21" s="8">
        <f t="shared" si="13"/>
        <v>18212.189977798098</v>
      </c>
      <c r="I21" s="8">
        <f t="shared" si="13"/>
        <v>17979.764188827325</v>
      </c>
      <c r="J21" s="8">
        <f t="shared" si="13"/>
        <v>17360.742244469107</v>
      </c>
      <c r="K21" s="8">
        <f t="shared" si="13"/>
        <v>23259.252108076456</v>
      </c>
      <c r="L21" s="8">
        <f t="shared" si="13"/>
        <v>19504.649143562467</v>
      </c>
      <c r="M21" s="8">
        <f t="shared" si="13"/>
        <v>18112.779310500027</v>
      </c>
      <c r="N21" s="8">
        <f t="shared" si="13"/>
        <v>17665.024935083551</v>
      </c>
      <c r="O21" s="8">
        <v>16160.073684210527</v>
      </c>
      <c r="P21" s="22"/>
      <c r="Q21" s="22">
        <f t="shared" si="4"/>
        <v>2130.7540925020539</v>
      </c>
      <c r="R21" s="22">
        <f t="shared" si="1"/>
        <v>965.97406496173971</v>
      </c>
      <c r="S21" s="22">
        <f t="shared" si="2"/>
        <v>1780.7291130332042</v>
      </c>
      <c r="T21" s="22">
        <f t="shared" si="3"/>
        <v>1670.3004863629587</v>
      </c>
      <c r="W21">
        <f t="shared" si="18"/>
        <v>19266030.941304553</v>
      </c>
      <c r="X21">
        <f t="shared" si="14"/>
        <v>16753.070383743088</v>
      </c>
      <c r="Z21" s="4">
        <v>1223.2368128000801</v>
      </c>
      <c r="AB21" s="8">
        <f t="shared" si="19"/>
        <v>11889.604562893419</v>
      </c>
      <c r="AC21" s="8">
        <v>16753.070383743088</v>
      </c>
      <c r="AD21" s="8">
        <v>23259.252108076456</v>
      </c>
      <c r="AE21" s="8">
        <v>19504.649143562467</v>
      </c>
      <c r="AF21" s="8">
        <v>18112.779310500027</v>
      </c>
      <c r="AG21" s="8">
        <v>17665.024935083551</v>
      </c>
      <c r="AH21" s="8">
        <v>20580.316781610622</v>
      </c>
      <c r="AI21" s="8"/>
      <c r="AJ21" s="8"/>
      <c r="AK21" s="8"/>
      <c r="AL21" s="31">
        <f t="shared" si="5"/>
        <v>16160.071500629527</v>
      </c>
      <c r="AM21" s="8">
        <v>20580.316781610622</v>
      </c>
      <c r="AN21" s="8">
        <v>20580.316781610622</v>
      </c>
      <c r="AO21" s="31">
        <f t="shared" si="16"/>
        <v>11889.604562893419</v>
      </c>
      <c r="AP21" s="8">
        <v>2130.7540925020539</v>
      </c>
      <c r="AQ21" s="8">
        <v>965.97406496173971</v>
      </c>
      <c r="AR21" s="8">
        <v>1670.3004863629587</v>
      </c>
      <c r="AS21" s="8">
        <v>1780.7291130332042</v>
      </c>
      <c r="AT21" s="8">
        <v>3246.170220789098</v>
      </c>
      <c r="AU21" s="8">
        <v>1134.4941260585235</v>
      </c>
      <c r="AV21" s="22">
        <v>1841.5725003815185</v>
      </c>
      <c r="AW21" s="22">
        <v>2518.0330316831337</v>
      </c>
      <c r="AX21" s="22">
        <v>3674.7502578437857</v>
      </c>
      <c r="AY21" s="8">
        <v>1570.5288464843652</v>
      </c>
      <c r="AZ21" s="8">
        <v>3306.9553308588625</v>
      </c>
      <c r="BA21" s="8">
        <v>2709.8251659082393</v>
      </c>
      <c r="BB21" s="8">
        <v>3836.7106770650907</v>
      </c>
      <c r="BC21" s="8">
        <v>5784.0113717393351</v>
      </c>
      <c r="BD21" s="8">
        <v>1223.2368128000801</v>
      </c>
    </row>
    <row r="22" spans="1:56" x14ac:dyDescent="0.35">
      <c r="A22">
        <v>2039</v>
      </c>
      <c r="B22" s="23">
        <v>2.048128765358137E-2</v>
      </c>
      <c r="C22" s="23">
        <v>2.203369536476707E-2</v>
      </c>
      <c r="D22" s="23">
        <v>2.2948417558710466E-2</v>
      </c>
      <c r="F22" s="22">
        <f t="shared" si="21"/>
        <v>1250.1892400922857</v>
      </c>
      <c r="G22" s="8">
        <f t="shared" si="22"/>
        <v>21052.602484605559</v>
      </c>
      <c r="H22" s="8">
        <f t="shared" si="13"/>
        <v>18630.130918067171</v>
      </c>
      <c r="I22" s="8">
        <f t="shared" si="13"/>
        <v>18392.371325039683</v>
      </c>
      <c r="J22" s="8">
        <f t="shared" si="13"/>
        <v>17759.143806624328</v>
      </c>
      <c r="K22" s="8">
        <f t="shared" si="13"/>
        <v>23793.015137555911</v>
      </c>
      <c r="L22" s="8">
        <f t="shared" si="13"/>
        <v>19952.249976445084</v>
      </c>
      <c r="M22" s="8">
        <f t="shared" si="13"/>
        <v>18528.438933266152</v>
      </c>
      <c r="N22" s="8">
        <f t="shared" si="13"/>
        <v>18070.409303478882</v>
      </c>
      <c r="O22" s="8">
        <v>16530.92105263158</v>
      </c>
      <c r="P22" s="22"/>
      <c r="Q22" s="22">
        <f t="shared" si="4"/>
        <v>2177.7024790734749</v>
      </c>
      <c r="R22" s="22">
        <f t="shared" si="1"/>
        <v>987.25804323937245</v>
      </c>
      <c r="S22" s="22">
        <f t="shared" si="2"/>
        <v>1819.9651558369496</v>
      </c>
      <c r="T22" s="22">
        <f t="shared" si="3"/>
        <v>1707.1033784471024</v>
      </c>
      <c r="W22">
        <f t="shared" si="18"/>
        <v>19708155.864044648</v>
      </c>
      <c r="X22">
        <f t="shared" si="14"/>
        <v>17137.526838299695</v>
      </c>
      <c r="Z22" s="4">
        <v>1250.1892400922857</v>
      </c>
      <c r="AB22" s="8">
        <f t="shared" si="19"/>
        <v>12162.452173010646</v>
      </c>
      <c r="AC22" s="8">
        <v>17137.526838299695</v>
      </c>
      <c r="AD22" s="8">
        <v>23793.015137555911</v>
      </c>
      <c r="AE22" s="8">
        <v>19952.249976445084</v>
      </c>
      <c r="AF22" s="8">
        <v>18528.438933266152</v>
      </c>
      <c r="AG22" s="8">
        <v>18070.409303478882</v>
      </c>
      <c r="AH22" s="8">
        <v>21052.602484605559</v>
      </c>
      <c r="AI22" s="8">
        <v>18630.130918067171</v>
      </c>
      <c r="AJ22" s="8"/>
      <c r="AK22" s="8"/>
      <c r="AL22" s="31">
        <f t="shared" si="5"/>
        <v>16530.919569204591</v>
      </c>
      <c r="AM22" s="8">
        <v>18630.130918067171</v>
      </c>
      <c r="AN22" s="8">
        <v>19841.366701336367</v>
      </c>
      <c r="AO22" s="31">
        <f t="shared" si="16"/>
        <v>12162.452173010646</v>
      </c>
      <c r="AP22" s="8">
        <v>2177.7024790734749</v>
      </c>
      <c r="AQ22" s="8">
        <v>987.25804323937245</v>
      </c>
      <c r="AR22" s="8">
        <v>1707.1033784471024</v>
      </c>
      <c r="AS22" s="8">
        <v>1819.9651558369496</v>
      </c>
      <c r="AT22" s="8">
        <v>3295.0009657109217</v>
      </c>
      <c r="AU22" s="8">
        <v>1138.5263783857115</v>
      </c>
      <c r="AV22" s="22">
        <v>1862.0276084160303</v>
      </c>
      <c r="AW22" s="22">
        <v>2546.0740103627591</v>
      </c>
      <c r="AX22" s="22">
        <v>3715.6725143577396</v>
      </c>
      <c r="AY22" s="8">
        <v>1574.5349264552926</v>
      </c>
      <c r="AZ22" s="8">
        <v>3309.131968244797</v>
      </c>
      <c r="BA22" s="8">
        <v>2769.5326298270111</v>
      </c>
      <c r="BB22" s="8">
        <v>3876.7882385957141</v>
      </c>
      <c r="BC22" s="8">
        <v>5836.0644976987551</v>
      </c>
      <c r="BD22" s="8">
        <v>1250.1892400922857</v>
      </c>
    </row>
    <row r="23" spans="1:56" x14ac:dyDescent="0.35">
      <c r="A23">
        <v>2040</v>
      </c>
      <c r="B23" s="23">
        <v>2.0629575889148599E-2</v>
      </c>
      <c r="C23" s="23">
        <v>2.2709466732077299E-2</v>
      </c>
      <c r="D23" s="23">
        <v>2.3926530077790886E-2</v>
      </c>
      <c r="F23" s="22">
        <f t="shared" si="21"/>
        <v>1278.5803710489624</v>
      </c>
      <c r="G23" s="8">
        <f t="shared" si="22"/>
        <v>21556.318211169248</v>
      </c>
      <c r="H23" s="8">
        <f t="shared" ref="H23:H33" si="29">H22*(1+$D23)</f>
        <v>19075.885305831485</v>
      </c>
      <c r="I23" s="8">
        <f t="shared" ref="I23:I33" si="30">I22*(1+$D23)</f>
        <v>18832.436950750143</v>
      </c>
      <c r="J23" s="8">
        <f t="shared" ref="J23:J33" si="31">J22*(1+$D23)</f>
        <v>18184.058495069337</v>
      </c>
      <c r="K23" s="8">
        <f t="shared" ref="K23:K33" si="32">K22*(1+$D23)</f>
        <v>24362.299429885978</v>
      </c>
      <c r="L23" s="8">
        <f t="shared" ref="L23:L33" si="33">L22*(1+$D23)</f>
        <v>20429.638085626098</v>
      </c>
      <c r="M23" s="8">
        <f t="shared" ref="M23:M33" si="34">M22*(1+$D23)</f>
        <v>18971.760184697458</v>
      </c>
      <c r="N23" s="8">
        <f t="shared" ref="N23:N33" si="35">N22*(1+$D23)</f>
        <v>18502.771495196561</v>
      </c>
      <c r="O23" s="8">
        <v>16926.447368421053</v>
      </c>
      <c r="P23" s="22"/>
      <c r="Q23" s="22">
        <f t="shared" si="4"/>
        <v>2227.1569410743564</v>
      </c>
      <c r="R23" s="22">
        <f t="shared" si="1"/>
        <v>1009.6781469282927</v>
      </c>
      <c r="S23" s="22">
        <f t="shared" si="2"/>
        <v>1861.2955939969688</v>
      </c>
      <c r="T23" s="22">
        <f t="shared" si="3"/>
        <v>1745.8707858281637</v>
      </c>
      <c r="W23">
        <f t="shared" si="18"/>
        <v>20179703.648103502</v>
      </c>
      <c r="X23">
        <f t="shared" si="14"/>
        <v>17547.568389655218</v>
      </c>
      <c r="Z23" s="4">
        <v>1278.5803710489624</v>
      </c>
      <c r="AB23" s="8">
        <f t="shared" si="19"/>
        <v>12453.457450747879</v>
      </c>
      <c r="AC23" s="8">
        <v>17547.568389655218</v>
      </c>
      <c r="AD23" s="8">
        <v>24362.299429885978</v>
      </c>
      <c r="AE23" s="8">
        <v>20429.638085626098</v>
      </c>
      <c r="AF23" s="8">
        <v>18971.760184697458</v>
      </c>
      <c r="AG23" s="8">
        <v>18502.771495196561</v>
      </c>
      <c r="AH23" s="8">
        <v>21556.318211169248</v>
      </c>
      <c r="AI23" s="8">
        <v>19075.885305831485</v>
      </c>
      <c r="AJ23" s="8">
        <v>18832.436950750143</v>
      </c>
      <c r="AK23" s="8"/>
      <c r="AL23" s="31">
        <f>AL24/(D24+1)</f>
        <v>16926.447113490707</v>
      </c>
      <c r="AM23" s="8">
        <v>18832.436950750143</v>
      </c>
      <c r="AN23" s="8">
        <v>19821.546822583623</v>
      </c>
      <c r="AO23" s="31">
        <f t="shared" ref="AO23" si="36">AO24/(1+$D24)</f>
        <v>12453.457450747879</v>
      </c>
      <c r="AP23" s="8">
        <v>2227.1569410743564</v>
      </c>
      <c r="AQ23" s="8">
        <v>1009.6781469282927</v>
      </c>
      <c r="AR23" s="8">
        <v>1745.8707858281637</v>
      </c>
      <c r="AS23" s="8">
        <v>1861.2955939969688</v>
      </c>
      <c r="AT23" s="8">
        <v>3346.4798857887354</v>
      </c>
      <c r="AU23" s="8">
        <v>1142.3591120519509</v>
      </c>
      <c r="AV23" s="22">
        <v>1883.6606118616323</v>
      </c>
      <c r="AW23" s="22">
        <v>2575.7287826613256</v>
      </c>
      <c r="AX23" s="22">
        <v>3758.9498982440082</v>
      </c>
      <c r="AY23" s="8">
        <v>1578.2011104020967</v>
      </c>
      <c r="AZ23" s="8">
        <v>3310.38320444486</v>
      </c>
      <c r="BA23" s="8">
        <v>2832.4272396894912</v>
      </c>
      <c r="BB23" s="8">
        <v>3917.1254251782889</v>
      </c>
      <c r="BC23" s="8">
        <v>5888.3980255825891</v>
      </c>
      <c r="BD23" s="8">
        <v>1278.5803710489624</v>
      </c>
    </row>
    <row r="24" spans="1:56" x14ac:dyDescent="0.35">
      <c r="A24">
        <v>2041</v>
      </c>
      <c r="B24" s="23">
        <v>2.0326548773407227E-2</v>
      </c>
      <c r="C24" s="23">
        <v>2.3169941542658057E-2</v>
      </c>
      <c r="D24" s="23">
        <v>2.4647211893749965E-2</v>
      </c>
      <c r="F24" s="22">
        <f t="shared" si="21"/>
        <v>1308.2050035037569</v>
      </c>
      <c r="G24" s="8">
        <f t="shared" si="22"/>
        <v>22087.621353769038</v>
      </c>
      <c r="H24" s="8">
        <f t="shared" si="29"/>
        <v>19546.052693025184</v>
      </c>
      <c r="I24" s="8">
        <f t="shared" si="30"/>
        <v>19296.60401475097</v>
      </c>
      <c r="J24" s="8">
        <f t="shared" si="31"/>
        <v>18632.244837885657</v>
      </c>
      <c r="K24" s="8">
        <f t="shared" si="32"/>
        <v>24962.762186153363</v>
      </c>
      <c r="L24" s="8">
        <f t="shared" si="33"/>
        <v>20933.17170443515</v>
      </c>
      <c r="M24" s="8">
        <f t="shared" si="34"/>
        <v>19439.361177967105</v>
      </c>
      <c r="N24" s="8">
        <f t="shared" si="35"/>
        <v>18958.813224860307</v>
      </c>
      <c r="O24" s="8">
        <v>17343.636842105265</v>
      </c>
      <c r="P24" s="22"/>
      <c r="Q24" s="22">
        <f t="shared" si="4"/>
        <v>2278.7600372053744</v>
      </c>
      <c r="R24" s="22">
        <f t="shared" si="1"/>
        <v>1033.0723305695205</v>
      </c>
      <c r="S24" s="22">
        <f t="shared" si="2"/>
        <v>1904.4217041034856</v>
      </c>
      <c r="T24" s="22">
        <f t="shared" si="3"/>
        <v>1786.3225098768366</v>
      </c>
      <c r="W24">
        <f t="shared" si="18"/>
        <v>20677077.079871386</v>
      </c>
      <c r="X24">
        <f t="shared" si="14"/>
        <v>17980.067025975117</v>
      </c>
      <c r="Z24" s="4">
        <v>1308.2050035037569</v>
      </c>
      <c r="AC24" s="8">
        <v>17980.067025975117</v>
      </c>
      <c r="AD24" s="8">
        <v>24962.762186153363</v>
      </c>
      <c r="AE24" s="8">
        <v>20933.17170443515</v>
      </c>
      <c r="AF24" s="8">
        <v>19439.361177967105</v>
      </c>
      <c r="AG24" s="8">
        <v>18958.813224860307</v>
      </c>
      <c r="AH24" s="8">
        <v>22087.621353769038</v>
      </c>
      <c r="AI24" s="8">
        <v>19546.052693025184</v>
      </c>
      <c r="AJ24" s="8">
        <v>19296.60401475097</v>
      </c>
      <c r="AK24" s="8">
        <v>18632.244837885657</v>
      </c>
      <c r="AL24" s="8">
        <v>17343.636842105265</v>
      </c>
      <c r="AM24" s="8">
        <v>18632.244837885657</v>
      </c>
      <c r="AN24" s="8">
        <v>19890.630724857714</v>
      </c>
      <c r="AO24" s="8">
        <v>12760.400455346262</v>
      </c>
      <c r="AP24" s="8">
        <v>2278.7600372053744</v>
      </c>
      <c r="AQ24" s="8">
        <v>1033.0723305695205</v>
      </c>
      <c r="AR24" s="8">
        <v>1786.3225098768366</v>
      </c>
      <c r="AS24" s="8">
        <v>1904.4217041034856</v>
      </c>
      <c r="AT24" s="8">
        <v>3400.0532716717416</v>
      </c>
      <c r="AU24" s="8">
        <v>1145.5297878306108</v>
      </c>
      <c r="AV24" s="22">
        <v>1904.2802699591075</v>
      </c>
      <c r="AW24" s="22">
        <v>2606.5416768318323</v>
      </c>
      <c r="AX24" s="22">
        <v>3803.9174143064547</v>
      </c>
      <c r="AY24" s="8">
        <v>1580.8866567000687</v>
      </c>
      <c r="AZ24" s="8">
        <v>3309.3627230907323</v>
      </c>
      <c r="BA24" s="8">
        <v>2898.0544145523168</v>
      </c>
      <c r="BB24" s="8">
        <v>3956.4742148630412</v>
      </c>
      <c r="BC24" s="8">
        <v>5938.506804793431</v>
      </c>
      <c r="BD24" s="8">
        <v>1308.2050035037569</v>
      </c>
    </row>
    <row r="25" spans="1:56" x14ac:dyDescent="0.35">
      <c r="A25">
        <v>2042</v>
      </c>
      <c r="B25" s="23">
        <v>2.0352377457627968E-2</v>
      </c>
      <c r="C25" s="23">
        <v>2.3858713684356658E-2</v>
      </c>
      <c r="D25" s="23">
        <v>2.5758121566080261E-2</v>
      </c>
      <c r="F25" s="22">
        <f t="shared" si="21"/>
        <v>1339.4170921227958</v>
      </c>
      <c r="G25" s="8">
        <f t="shared" si="22"/>
        <v>22656.556989704972</v>
      </c>
      <c r="H25" s="8">
        <f t="shared" si="29"/>
        <v>20049.522294429138</v>
      </c>
      <c r="I25" s="8">
        <f t="shared" si="30"/>
        <v>19793.648286775438</v>
      </c>
      <c r="J25" s="8">
        <f t="shared" si="31"/>
        <v>19112.176465468889</v>
      </c>
      <c r="K25" s="8">
        <f t="shared" si="32"/>
        <v>25605.756049169453</v>
      </c>
      <c r="L25" s="8">
        <f t="shared" si="33"/>
        <v>21472.370885961624</v>
      </c>
      <c r="M25" s="8">
        <f t="shared" si="34"/>
        <v>19940.082606356122</v>
      </c>
      <c r="N25" s="8">
        <f t="shared" si="35"/>
        <v>19447.15664065487</v>
      </c>
      <c r="O25" s="8">
        <v>17790.377192982458</v>
      </c>
      <c r="P25" s="22"/>
      <c r="Q25" s="22">
        <f t="shared" si="4"/>
        <v>2333.1283204884112</v>
      </c>
      <c r="R25" s="22">
        <f t="shared" si="1"/>
        <v>1057.7201075198097</v>
      </c>
      <c r="S25" s="22">
        <f t="shared" si="2"/>
        <v>1949.8587562759653</v>
      </c>
      <c r="T25" s="22">
        <f t="shared" si="3"/>
        <v>1828.9418671879096</v>
      </c>
      <c r="W25">
        <f t="shared" si="18"/>
        <v>21209679.744925924</v>
      </c>
      <c r="X25">
        <f t="shared" si="14"/>
        <v>18443.199778196456</v>
      </c>
      <c r="Z25" s="4">
        <v>1339.4170921227958</v>
      </c>
      <c r="AC25" s="8">
        <v>18443.199778196456</v>
      </c>
      <c r="AD25" s="8">
        <v>25605.756049169453</v>
      </c>
      <c r="AE25" s="8">
        <v>21472.370885961624</v>
      </c>
      <c r="AF25" s="8">
        <v>19940.082606356122</v>
      </c>
      <c r="AG25" s="8">
        <v>19447.15664065487</v>
      </c>
      <c r="AH25" s="8">
        <v>22656.556989704972</v>
      </c>
      <c r="AI25" s="8">
        <v>20049.522294429138</v>
      </c>
      <c r="AJ25" s="8">
        <v>19793.648286775438</v>
      </c>
      <c r="AK25" s="8">
        <v>19112.176465468889</v>
      </c>
      <c r="AL25" s="8">
        <v>17790.377192982458</v>
      </c>
      <c r="AM25" s="8">
        <v>17790.377192982458</v>
      </c>
      <c r="AN25" s="8">
        <v>17790.377192982458</v>
      </c>
      <c r="AO25" s="8">
        <v>13089.084401506936</v>
      </c>
      <c r="AP25" s="8">
        <v>2333.1283204884112</v>
      </c>
      <c r="AQ25" s="8">
        <v>1057.7201075198097</v>
      </c>
      <c r="AR25" s="8">
        <v>1828.9418671879096</v>
      </c>
      <c r="AS25" s="8">
        <v>1949.8587562759653</v>
      </c>
      <c r="AT25" s="8">
        <v>3456.6670435008868</v>
      </c>
      <c r="AU25" s="8">
        <v>1148.4709893367619</v>
      </c>
      <c r="AV25" s="22">
        <v>1928.0650127639874</v>
      </c>
      <c r="AW25" s="22">
        <v>2641.1068074252253</v>
      </c>
      <c r="AX25" s="22">
        <v>3854.3608441432634</v>
      </c>
      <c r="AY25" s="8">
        <v>1583.1874295364328</v>
      </c>
      <c r="AZ25" s="8">
        <v>3307.3183178438021</v>
      </c>
      <c r="BA25" s="8">
        <v>2967.198265985558</v>
      </c>
      <c r="BB25" s="8">
        <v>3996.0366164641309</v>
      </c>
      <c r="BC25" s="8">
        <v>5988.9717298725227</v>
      </c>
      <c r="BD25" s="8">
        <v>1339.4170921227958</v>
      </c>
    </row>
    <row r="26" spans="1:56" x14ac:dyDescent="0.35">
      <c r="A26">
        <v>2043</v>
      </c>
      <c r="B26" s="23">
        <v>2.0483258975107388E-2</v>
      </c>
      <c r="C26" s="23">
        <v>2.4073309432210754E-2</v>
      </c>
      <c r="D26" s="23">
        <v>2.5329756933882397E-2</v>
      </c>
      <c r="F26" s="22">
        <f t="shared" si="21"/>
        <v>1371.6612942402598</v>
      </c>
      <c r="G26" s="8">
        <f t="shared" si="22"/>
        <v>23230.442071212852</v>
      </c>
      <c r="H26" s="8">
        <f t="shared" si="29"/>
        <v>20557.371820787484</v>
      </c>
      <c r="I26" s="8">
        <f t="shared" si="30"/>
        <v>20295.016586714217</v>
      </c>
      <c r="J26" s="8">
        <f t="shared" si="31"/>
        <v>19596.283249816683</v>
      </c>
      <c r="K26" s="8">
        <f t="shared" si="32"/>
        <v>26254.343626003203</v>
      </c>
      <c r="L26" s="8">
        <f t="shared" si="33"/>
        <v>22016.260821297205</v>
      </c>
      <c r="M26" s="8">
        <f t="shared" si="34"/>
        <v>20445.160052016658</v>
      </c>
      <c r="N26" s="8">
        <f t="shared" si="35"/>
        <v>19939.748391417794</v>
      </c>
      <c r="O26" s="8">
        <v>18241.001754385965</v>
      </c>
      <c r="P26" s="22"/>
      <c r="Q26" s="22">
        <f t="shared" si="4"/>
        <v>2389.2944404925829</v>
      </c>
      <c r="R26" s="22">
        <f t="shared" si="1"/>
        <v>1083.1829309608054</v>
      </c>
      <c r="S26" s="22">
        <f t="shared" si="2"/>
        <v>1996.7983094649023</v>
      </c>
      <c r="T26" s="22">
        <f t="shared" si="3"/>
        <v>1872.9705506902494</v>
      </c>
      <c r="W26">
        <f t="shared" si="18"/>
        <v>21746915.777510386</v>
      </c>
      <c r="X26">
        <f t="shared" si="14"/>
        <v>18910.361545661206</v>
      </c>
      <c r="Z26" s="4">
        <v>1371.6612942402598</v>
      </c>
      <c r="AC26" s="8">
        <v>18910.361545661206</v>
      </c>
      <c r="AD26" s="8">
        <v>26254.343626003203</v>
      </c>
      <c r="AE26" s="8">
        <v>22016.260821297205</v>
      </c>
      <c r="AF26" s="8">
        <v>20445.160052016658</v>
      </c>
      <c r="AG26" s="8">
        <v>19939.748391417794</v>
      </c>
      <c r="AH26" s="8">
        <v>23230.442071212852</v>
      </c>
      <c r="AI26" s="8">
        <v>20557.371820787484</v>
      </c>
      <c r="AJ26" s="8">
        <v>20295.016586714217</v>
      </c>
      <c r="AK26" s="8">
        <v>19596.283249816683</v>
      </c>
      <c r="AL26" s="8">
        <v>18241.001754385965</v>
      </c>
      <c r="AM26" s="8">
        <v>18241.001754385965</v>
      </c>
      <c r="AN26" s="8">
        <v>18241.001754385965</v>
      </c>
      <c r="AO26" s="8">
        <v>13420.627727884179</v>
      </c>
      <c r="AP26" s="8">
        <v>2389.2944404925829</v>
      </c>
      <c r="AQ26" s="8">
        <v>1083.1829309608054</v>
      </c>
      <c r="AR26" s="8">
        <v>1872.9705506902494</v>
      </c>
      <c r="AS26" s="8">
        <v>1996.7983094649023</v>
      </c>
      <c r="AT26" s="8">
        <v>3514.8927916465759</v>
      </c>
      <c r="AU26" s="8">
        <v>1151.1682725261776</v>
      </c>
      <c r="AV26" s="22">
        <v>1952.3762038583686</v>
      </c>
      <c r="AW26" s="22">
        <v>2674.5412802606165</v>
      </c>
      <c r="AX26" s="22">
        <v>3903.1542221993877</v>
      </c>
      <c r="AY26" s="8">
        <v>1585.0809894264623</v>
      </c>
      <c r="AZ26" s="8">
        <v>3304.1984326577603</v>
      </c>
      <c r="BA26" s="8">
        <v>3038.6285496740907</v>
      </c>
      <c r="BB26" s="8">
        <v>4036.1268058108558</v>
      </c>
      <c r="BC26" s="8">
        <v>6039.6160840145712</v>
      </c>
      <c r="BD26" s="8">
        <v>1371.6612942402598</v>
      </c>
    </row>
    <row r="27" spans="1:56" x14ac:dyDescent="0.35">
      <c r="A27">
        <v>2044</v>
      </c>
      <c r="B27" s="23">
        <v>2.0756509392524825E-2</v>
      </c>
      <c r="C27" s="23">
        <v>2.3982906534290915E-2</v>
      </c>
      <c r="D27" s="23">
        <v>2.4738171651518925E-2</v>
      </c>
      <c r="F27" s="22">
        <f t="shared" si="21"/>
        <v>1404.5577188567286</v>
      </c>
      <c r="G27" s="8">
        <f t="shared" si="22"/>
        <v>23805.120734711181</v>
      </c>
      <c r="H27" s="8">
        <f t="shared" si="29"/>
        <v>21065.923613594223</v>
      </c>
      <c r="I27" s="8">
        <f t="shared" si="30"/>
        <v>20797.078190706776</v>
      </c>
      <c r="J27" s="8">
        <f t="shared" si="31"/>
        <v>20081.059468582433</v>
      </c>
      <c r="K27" s="8">
        <f t="shared" si="32"/>
        <v>26903.828085221234</v>
      </c>
      <c r="L27" s="8">
        <f t="shared" si="33"/>
        <v>22560.902860619066</v>
      </c>
      <c r="M27" s="8">
        <f t="shared" si="34"/>
        <v>20950.935930826225</v>
      </c>
      <c r="N27" s="8">
        <f t="shared" si="35"/>
        <v>20433.021309812786</v>
      </c>
      <c r="O27" s="8">
        <v>18692.250877192982</v>
      </c>
      <c r="P27" s="22"/>
      <c r="Q27" s="22">
        <f t="shared" si="4"/>
        <v>2446.5966657418176</v>
      </c>
      <c r="R27" s="22">
        <f t="shared" si="1"/>
        <v>1109.1608059535777</v>
      </c>
      <c r="S27" s="22">
        <f t="shared" si="2"/>
        <v>2044.6873366886291</v>
      </c>
      <c r="T27" s="22">
        <f t="shared" si="3"/>
        <v>1917.889828348933</v>
      </c>
      <c r="W27">
        <f t="shared" si="18"/>
        <v>22284894.712905563</v>
      </c>
      <c r="X27">
        <f t="shared" si="14"/>
        <v>19378.169315570056</v>
      </c>
      <c r="Z27" s="4">
        <v>1404.5577188567286</v>
      </c>
      <c r="AC27" s="8">
        <v>19378.169315570056</v>
      </c>
      <c r="AD27" s="8">
        <v>26903.828085221234</v>
      </c>
      <c r="AE27" s="8">
        <v>22560.902860619066</v>
      </c>
      <c r="AF27" s="8">
        <v>20950.935930826225</v>
      </c>
      <c r="AG27" s="8">
        <v>20433.021309812786</v>
      </c>
      <c r="AH27" s="8">
        <v>23805.120734711181</v>
      </c>
      <c r="AI27" s="8">
        <v>21065.923613594223</v>
      </c>
      <c r="AJ27" s="8">
        <v>20797.078190706776</v>
      </c>
      <c r="AK27" s="8">
        <v>20081.059468582433</v>
      </c>
      <c r="AL27" s="8">
        <v>18692.250877192982</v>
      </c>
      <c r="AM27" s="8">
        <v>18692.250877192982</v>
      </c>
      <c r="AN27" s="8">
        <v>18692.250877192982</v>
      </c>
      <c r="AO27" s="8">
        <v>13752.629520287712</v>
      </c>
      <c r="AP27" s="8">
        <v>2446.5966657418176</v>
      </c>
      <c r="AQ27" s="8">
        <v>1109.1608059535777</v>
      </c>
      <c r="AR27" s="8">
        <v>1917.889828348933</v>
      </c>
      <c r="AS27" s="8">
        <v>2044.6873366886291</v>
      </c>
      <c r="AT27" s="8">
        <v>3571.7121982889703</v>
      </c>
      <c r="AU27" s="8">
        <v>1153.8325959632211</v>
      </c>
      <c r="AV27" s="22">
        <v>1974.654359117038</v>
      </c>
      <c r="AW27" s="22">
        <v>2707.9266135621137</v>
      </c>
      <c r="AX27" s="22">
        <v>3951.8758873301554</v>
      </c>
      <c r="AY27" s="8">
        <v>1586.8548003771346</v>
      </c>
      <c r="AZ27" s="8">
        <v>3300.5962196499136</v>
      </c>
      <c r="BA27" s="8">
        <v>3111.5036925498407</v>
      </c>
      <c r="BB27" s="8">
        <v>4077.2115432999199</v>
      </c>
      <c r="BC27" s="8">
        <v>6091.6102372622736</v>
      </c>
      <c r="BD27" s="8">
        <v>1404.5577188567286</v>
      </c>
    </row>
    <row r="28" spans="1:56" x14ac:dyDescent="0.35">
      <c r="A28">
        <v>2045</v>
      </c>
      <c r="B28" s="23">
        <v>2.0699696784717059E-2</v>
      </c>
      <c r="C28" s="23">
        <v>2.3484742330975195E-2</v>
      </c>
      <c r="D28" s="23">
        <v>2.4488370787305369E-2</v>
      </c>
      <c r="F28" s="22">
        <f t="shared" si="21"/>
        <v>1437.5433949730611</v>
      </c>
      <c r="G28" s="8">
        <f t="shared" si="22"/>
        <v>24388.06935789936</v>
      </c>
      <c r="H28" s="8">
        <f t="shared" si="29"/>
        <v>21581.79376202097</v>
      </c>
      <c r="I28" s="8">
        <f t="shared" si="30"/>
        <v>21306.364752733385</v>
      </c>
      <c r="J28" s="8">
        <f t="shared" si="31"/>
        <v>20572.811898651009</v>
      </c>
      <c r="K28" s="8">
        <f t="shared" si="32"/>
        <v>27562.659002970053</v>
      </c>
      <c r="L28" s="8">
        <f t="shared" si="33"/>
        <v>23113.382615166283</v>
      </c>
      <c r="M28" s="8">
        <f t="shared" si="34"/>
        <v>21463.990218241375</v>
      </c>
      <c r="N28" s="8">
        <f t="shared" si="35"/>
        <v>20933.392711952394</v>
      </c>
      <c r="O28" s="8">
        <v>19149.99298245614</v>
      </c>
      <c r="P28" s="22"/>
      <c r="Q28" s="22">
        <f t="shared" si="4"/>
        <v>2504.0543580245871</v>
      </c>
      <c r="R28" s="22">
        <f t="shared" si="1"/>
        <v>1135.2091616850141</v>
      </c>
      <c r="S28" s="22">
        <f t="shared" si="2"/>
        <v>2092.7062919381697</v>
      </c>
      <c r="T28" s="22">
        <f t="shared" si="3"/>
        <v>1962.9309767869058</v>
      </c>
      <c r="W28">
        <f t="shared" si="18"/>
        <v>22830615.477591258</v>
      </c>
      <c r="X28">
        <f t="shared" si="14"/>
        <v>19852.709110948919</v>
      </c>
      <c r="Z28" s="4">
        <v>1437.5433949730611</v>
      </c>
      <c r="AC28" s="8">
        <v>19852.709110948919</v>
      </c>
      <c r="AD28" s="8">
        <v>27562.659002970053</v>
      </c>
      <c r="AE28" s="8">
        <v>23113.382615166283</v>
      </c>
      <c r="AF28" s="8">
        <v>21463.990218241375</v>
      </c>
      <c r="AG28" s="8">
        <v>20933.392711952394</v>
      </c>
      <c r="AH28" s="8">
        <v>24388.06935789936</v>
      </c>
      <c r="AI28" s="8">
        <v>21581.79376202097</v>
      </c>
      <c r="AJ28" s="8">
        <v>21306.364752733385</v>
      </c>
      <c r="AK28" s="8">
        <v>20572.811898651009</v>
      </c>
      <c r="AL28" s="8">
        <v>19149.99298245614</v>
      </c>
      <c r="AM28" s="8">
        <v>19149.99298245614</v>
      </c>
      <c r="AN28" s="8">
        <v>19149.99298245614</v>
      </c>
      <c r="AO28" s="8">
        <v>14089.409011280959</v>
      </c>
      <c r="AP28" s="8">
        <v>2504.0543580245871</v>
      </c>
      <c r="AQ28" s="8">
        <v>1135.2091616850141</v>
      </c>
      <c r="AR28" s="8">
        <v>1962.9309767869058</v>
      </c>
      <c r="AS28" s="8">
        <v>2092.7062919381697</v>
      </c>
      <c r="AT28" s="8">
        <v>3629.6931908520601</v>
      </c>
      <c r="AU28" s="8">
        <v>1155.9964585518865</v>
      </c>
      <c r="AV28" s="22">
        <v>1998.0348131391731</v>
      </c>
      <c r="AW28" s="22">
        <v>2740.162029448009</v>
      </c>
      <c r="AX28" s="22">
        <v>3998.9193936495367</v>
      </c>
      <c r="AY28" s="8">
        <v>1587.8627684651854</v>
      </c>
      <c r="AZ28" s="8">
        <v>3295.1617455411852</v>
      </c>
      <c r="BA28" s="8">
        <v>3184.5765571129245</v>
      </c>
      <c r="BB28" s="8">
        <v>4118.0273659565219</v>
      </c>
      <c r="BC28" s="8">
        <v>6142.5525697448966</v>
      </c>
      <c r="BD28" s="8">
        <v>1437.5433949730611</v>
      </c>
    </row>
    <row r="29" spans="1:56" x14ac:dyDescent="0.35">
      <c r="A29">
        <v>2046</v>
      </c>
      <c r="B29" s="23">
        <v>2.0387754601828512E-2</v>
      </c>
      <c r="C29" s="23">
        <v>2.2800466335788139E-2</v>
      </c>
      <c r="D29" s="23">
        <v>2.3825956797470793E-2</v>
      </c>
      <c r="F29" s="22">
        <f t="shared" si="21"/>
        <v>1470.320054756379</v>
      </c>
      <c r="G29" s="8">
        <f t="shared" si="22"/>
        <v>24969.138444794389</v>
      </c>
      <c r="H29" s="8">
        <f t="shared" si="29"/>
        <v>22096.000647806806</v>
      </c>
      <c r="I29" s="8">
        <f t="shared" si="30"/>
        <v>21814.009278843165</v>
      </c>
      <c r="J29" s="8">
        <f t="shared" si="31"/>
        <v>21062.97882615076</v>
      </c>
      <c r="K29" s="8">
        <f t="shared" si="32"/>
        <v>28219.365725598236</v>
      </c>
      <c r="L29" s="8">
        <f t="shared" si="33"/>
        <v>23664.081070798649</v>
      </c>
      <c r="M29" s="8">
        <f t="shared" si="34"/>
        <v>21975.390321882529</v>
      </c>
      <c r="N29" s="8">
        <f t="shared" si="35"/>
        <v>21432.150822331863</v>
      </c>
      <c r="O29" s="8">
        <v>19606.261403508772</v>
      </c>
      <c r="P29" s="22"/>
      <c r="Q29" s="22">
        <f t="shared" si="4"/>
        <v>2561.1479651177101</v>
      </c>
      <c r="R29" s="22">
        <f t="shared" si="1"/>
        <v>1161.0924599600917</v>
      </c>
      <c r="S29" s="22">
        <f t="shared" si="2"/>
        <v>2140.4209712981979</v>
      </c>
      <c r="T29" s="22">
        <f t="shared" si="3"/>
        <v>2007.6867184426114</v>
      </c>
      <c r="W29">
        <f t="shared" si="18"/>
        <v>23374576.735620014</v>
      </c>
      <c r="X29">
        <f t="shared" si="14"/>
        <v>20325.718900539145</v>
      </c>
      <c r="Z29" s="4">
        <v>1470.320054756379</v>
      </c>
      <c r="AC29" s="8">
        <v>20325.718900539145</v>
      </c>
      <c r="AD29" s="8">
        <v>28219.365725598236</v>
      </c>
      <c r="AE29" s="8">
        <v>23664.081070798649</v>
      </c>
      <c r="AF29" s="8">
        <v>21975.390321882529</v>
      </c>
      <c r="AG29" s="8">
        <v>21432.150822331863</v>
      </c>
      <c r="AH29" s="8">
        <v>24969.138444794389</v>
      </c>
      <c r="AI29" s="8">
        <v>22096.000647806806</v>
      </c>
      <c r="AJ29" s="8">
        <v>21814.009278843165</v>
      </c>
      <c r="AK29" s="8">
        <v>21062.97882615076</v>
      </c>
      <c r="AL29" s="8">
        <v>19606.261403508772</v>
      </c>
      <c r="AM29" s="8">
        <v>19606.261403508772</v>
      </c>
      <c r="AN29" s="8">
        <v>19606.261403508772</v>
      </c>
      <c r="AO29" s="8">
        <v>14425.102661685634</v>
      </c>
      <c r="AP29" s="8">
        <v>2561.1479651177101</v>
      </c>
      <c r="AQ29" s="8">
        <v>1161.0924599600917</v>
      </c>
      <c r="AR29" s="8">
        <v>2007.6867184426114</v>
      </c>
      <c r="AS29" s="8">
        <v>2140.4209712981979</v>
      </c>
      <c r="AT29" s="8">
        <v>3686.0240894259064</v>
      </c>
      <c r="AU29" s="8">
        <v>1157.4152165267571</v>
      </c>
      <c r="AV29" s="22">
        <v>2020.1116534839616</v>
      </c>
      <c r="AW29" s="22">
        <v>2772.7022694877905</v>
      </c>
      <c r="AX29" s="22">
        <v>4046.4077522103285</v>
      </c>
      <c r="AY29" s="8">
        <v>1587.7675262193661</v>
      </c>
      <c r="AZ29" s="8">
        <v>3287.1963085695311</v>
      </c>
      <c r="BA29" s="8">
        <v>3257.1863898123515</v>
      </c>
      <c r="BB29" s="8">
        <v>4157.3885010271752</v>
      </c>
      <c r="BC29" s="8">
        <v>6191.1735011506398</v>
      </c>
      <c r="BD29" s="8">
        <v>1470.320054756379</v>
      </c>
    </row>
    <row r="30" spans="1:56" x14ac:dyDescent="0.35">
      <c r="A30">
        <v>2047</v>
      </c>
      <c r="B30" s="23">
        <v>2.0283059657753455E-2</v>
      </c>
      <c r="C30" s="23">
        <v>2.215989449250455E-2</v>
      </c>
      <c r="D30" s="23">
        <v>2.3824339718273135E-2</v>
      </c>
      <c r="F30" s="22">
        <f t="shared" si="21"/>
        <v>1502.9021920399939</v>
      </c>
      <c r="G30" s="8">
        <f t="shared" si="22"/>
        <v>25564.011681575765</v>
      </c>
      <c r="H30" s="8">
        <f t="shared" si="29"/>
        <v>22622.423273655339</v>
      </c>
      <c r="I30" s="8">
        <f t="shared" si="30"/>
        <v>22333.713646519886</v>
      </c>
      <c r="J30" s="8">
        <f t="shared" si="31"/>
        <v>21564.79038918377</v>
      </c>
      <c r="K30" s="8">
        <f t="shared" si="32"/>
        <v>28891.673481279082</v>
      </c>
      <c r="L30" s="8">
        <f t="shared" si="33"/>
        <v>24227.862177350115</v>
      </c>
      <c r="M30" s="8">
        <f t="shared" si="34"/>
        <v>22498.939486352709</v>
      </c>
      <c r="N30" s="8">
        <f t="shared" si="35"/>
        <v>21942.757664416364</v>
      </c>
      <c r="O30" s="8">
        <v>20073.366666666665</v>
      </c>
      <c r="P30" s="22"/>
      <c r="Q30" s="22">
        <f t="shared" si="4"/>
        <v>2617.9027338044111</v>
      </c>
      <c r="R30" s="22">
        <f t="shared" si="1"/>
        <v>1186.8221463688499</v>
      </c>
      <c r="S30" s="22">
        <f t="shared" si="2"/>
        <v>2187.8524741917099</v>
      </c>
      <c r="T30" s="22">
        <f t="shared" si="3"/>
        <v>2052.1768442973025</v>
      </c>
      <c r="W30">
        <f t="shared" si="18"/>
        <v>23931460.592540268</v>
      </c>
      <c r="X30">
        <f t="shared" si="14"/>
        <v>20809.965732643712</v>
      </c>
      <c r="Z30" s="4">
        <v>1502.9021920399939</v>
      </c>
      <c r="AC30" s="8">
        <v>20809.965732643712</v>
      </c>
      <c r="AD30" s="8">
        <v>28891.673481279082</v>
      </c>
      <c r="AE30" s="8">
        <v>24227.862177350115</v>
      </c>
      <c r="AF30" s="8">
        <v>22498.939486352709</v>
      </c>
      <c r="AG30" s="8">
        <v>21942.757664416364</v>
      </c>
      <c r="AH30" s="8">
        <v>25564.011681575765</v>
      </c>
      <c r="AI30" s="8">
        <v>22622.423273655339</v>
      </c>
      <c r="AJ30" s="8">
        <v>22333.713646519886</v>
      </c>
      <c r="AK30" s="8">
        <v>21564.79038918377</v>
      </c>
      <c r="AL30" s="8">
        <v>20073.366666666665</v>
      </c>
      <c r="AM30" s="8">
        <v>20073.366666666665</v>
      </c>
      <c r="AN30" s="8">
        <v>20073.366666666665</v>
      </c>
      <c r="AO30" s="8">
        <v>14768.771207968599</v>
      </c>
      <c r="AP30" s="8">
        <v>2617.9027338044111</v>
      </c>
      <c r="AQ30" s="8">
        <v>1186.8221463688499</v>
      </c>
      <c r="AR30" s="8">
        <v>2052.1768442973025</v>
      </c>
      <c r="AS30" s="8">
        <v>2187.8524741917099</v>
      </c>
      <c r="AT30" s="8">
        <v>3740.6617608545585</v>
      </c>
      <c r="AU30" s="8">
        <v>1158.2972551761368</v>
      </c>
      <c r="AV30" s="22">
        <v>2040.8658021690997</v>
      </c>
      <c r="AW30" s="22">
        <v>2801.3972127895258</v>
      </c>
      <c r="AX30" s="22">
        <v>4088.2843872544604</v>
      </c>
      <c r="AY30" s="8">
        <v>1586.8540084170543</v>
      </c>
      <c r="AZ30" s="8">
        <v>3277.2932313946671</v>
      </c>
      <c r="BA30" s="8">
        <v>3329.365294948836</v>
      </c>
      <c r="BB30" s="8">
        <v>4196.409176970531</v>
      </c>
      <c r="BC30" s="8">
        <v>6238.4317942260814</v>
      </c>
      <c r="BD30" s="8">
        <v>1502.9021920399939</v>
      </c>
    </row>
    <row r="31" spans="1:56" x14ac:dyDescent="0.35">
      <c r="A31">
        <v>2048</v>
      </c>
      <c r="B31" s="23">
        <v>2.0402493690435897E-2</v>
      </c>
      <c r="C31" s="23">
        <v>2.2030212805267402E-2</v>
      </c>
      <c r="D31" s="23">
        <v>2.3979034581014247E-2</v>
      </c>
      <c r="F31" s="22">
        <f t="shared" si="21"/>
        <v>1536.0114471561378</v>
      </c>
      <c r="G31" s="8">
        <f t="shared" si="22"/>
        <v>26177.012001717721</v>
      </c>
      <c r="H31" s="8">
        <f t="shared" si="29"/>
        <v>23164.887143640663</v>
      </c>
      <c r="I31" s="8">
        <f t="shared" si="30"/>
        <v>22869.254538372257</v>
      </c>
      <c r="J31" s="8">
        <f t="shared" si="31"/>
        <v>22081.893243658331</v>
      </c>
      <c r="K31" s="8">
        <f t="shared" si="32"/>
        <v>29584.467918790044</v>
      </c>
      <c r="L31" s="8">
        <f t="shared" si="33"/>
        <v>24808.822922324842</v>
      </c>
      <c r="M31" s="8">
        <f t="shared" si="34"/>
        <v>23038.442334332107</v>
      </c>
      <c r="N31" s="8">
        <f t="shared" si="35"/>
        <v>22468.923809254218</v>
      </c>
      <c r="O31" s="8">
        <v>20554.70701754386</v>
      </c>
      <c r="P31" s="22"/>
      <c r="Q31" s="22">
        <f t="shared" si="4"/>
        <v>2675.5756881336138</v>
      </c>
      <c r="R31" s="22">
        <f t="shared" si="1"/>
        <v>1212.9680908153598</v>
      </c>
      <c r="S31" s="22">
        <f t="shared" si="2"/>
        <v>2236.0513297846842</v>
      </c>
      <c r="T31" s="22">
        <f t="shared" si="3"/>
        <v>2097.3867368912142</v>
      </c>
      <c r="W31">
        <f t="shared" si="18"/>
        <v>24505313.91366297</v>
      </c>
      <c r="X31">
        <f t="shared" si="14"/>
        <v>21308.968620576496</v>
      </c>
      <c r="Z31" s="4">
        <v>1536.0114471561378</v>
      </c>
      <c r="AC31" s="8">
        <v>21308.968620576496</v>
      </c>
      <c r="AD31" s="8">
        <v>29584.467918790044</v>
      </c>
      <c r="AE31" s="8">
        <v>24808.822922324842</v>
      </c>
      <c r="AF31" s="8">
        <v>23038.442334332107</v>
      </c>
      <c r="AG31" s="8">
        <v>22468.923809254218</v>
      </c>
      <c r="AH31" s="8">
        <v>26177.012001717721</v>
      </c>
      <c r="AI31" s="8">
        <v>23164.887143640663</v>
      </c>
      <c r="AJ31" s="8">
        <v>22869.254538372257</v>
      </c>
      <c r="AK31" s="8">
        <v>22081.893243658331</v>
      </c>
      <c r="AL31" s="8">
        <v>20554.70701754386</v>
      </c>
      <c r="AM31" s="8">
        <v>20554.70701754386</v>
      </c>
      <c r="AN31" s="8">
        <v>20554.70701754386</v>
      </c>
      <c r="AO31" s="8">
        <v>15122.912083483565</v>
      </c>
      <c r="AP31" s="8">
        <v>2675.5756881336138</v>
      </c>
      <c r="AQ31" s="8">
        <v>1212.9680908153598</v>
      </c>
      <c r="AR31" s="8">
        <v>2097.3867368912142</v>
      </c>
      <c r="AS31" s="8">
        <v>2236.0513297846842</v>
      </c>
      <c r="AT31" s="8">
        <v>3795.4769803902595</v>
      </c>
      <c r="AU31" s="8">
        <v>1158.8517137345957</v>
      </c>
      <c r="AV31" s="22">
        <v>2059.141001830249</v>
      </c>
      <c r="AW31" s="22">
        <v>2829.6863661515054</v>
      </c>
      <c r="AX31" s="22">
        <v>4129.5688232817465</v>
      </c>
      <c r="AY31" s="8">
        <v>1585.4065484227676</v>
      </c>
      <c r="AZ31" s="8">
        <v>3266.0389719093473</v>
      </c>
      <c r="BA31" s="8">
        <v>3402.7119215513667</v>
      </c>
      <c r="BB31" s="8">
        <v>4235.5336943622424</v>
      </c>
      <c r="BC31" s="8">
        <v>6285.8557374930087</v>
      </c>
      <c r="BD31" s="8">
        <v>1536.0114471561378</v>
      </c>
    </row>
    <row r="32" spans="1:56" x14ac:dyDescent="0.35">
      <c r="A32">
        <v>2049</v>
      </c>
      <c r="B32" s="23">
        <v>2.040985838151621E-2</v>
      </c>
      <c r="C32" s="23">
        <v>2.2429417335755097E-2</v>
      </c>
      <c r="D32" s="23">
        <v>2.4449046801503727E-2</v>
      </c>
      <c r="F32" s="22">
        <f t="shared" si="21"/>
        <v>1570.4632889369</v>
      </c>
      <c r="G32" s="8">
        <f t="shared" si="22"/>
        <v>26817.014993271241</v>
      </c>
      <c r="H32" s="8">
        <f t="shared" si="29"/>
        <v>23731.246553567085</v>
      </c>
      <c r="I32" s="8">
        <f t="shared" si="30"/>
        <v>23428.386012896422</v>
      </c>
      <c r="J32" s="8">
        <f t="shared" si="31"/>
        <v>22621.774485038342</v>
      </c>
      <c r="K32" s="8">
        <f t="shared" si="32"/>
        <v>30307.779959534128</v>
      </c>
      <c r="L32" s="8">
        <f t="shared" si="33"/>
        <v>25415.374995042981</v>
      </c>
      <c r="M32" s="8">
        <f t="shared" si="34"/>
        <v>23601.710289197938</v>
      </c>
      <c r="N32" s="8">
        <f t="shared" si="35"/>
        <v>23018.267579046096</v>
      </c>
      <c r="O32" s="8">
        <v>21057.249122807018</v>
      </c>
      <c r="P32" s="22"/>
      <c r="Q32" s="22">
        <f t="shared" si="4"/>
        <v>2735.5872918561627</v>
      </c>
      <c r="R32" s="22">
        <f t="shared" si="1"/>
        <v>1240.1742583392115</v>
      </c>
      <c r="S32" s="22">
        <f t="shared" si="2"/>
        <v>2286.2046582445951</v>
      </c>
      <c r="T32" s="22">
        <f t="shared" si="3"/>
        <v>2144.4298993274247</v>
      </c>
      <c r="W32">
        <f t="shared" si="18"/>
        <v>25104445.480423655</v>
      </c>
      <c r="X32">
        <f t="shared" si="14"/>
        <v>21829.952591672743</v>
      </c>
      <c r="Z32" s="4">
        <v>1570.4632889369</v>
      </c>
      <c r="AC32" s="8">
        <v>21829.952591672743</v>
      </c>
      <c r="AD32" s="8">
        <v>30307.779959534128</v>
      </c>
      <c r="AE32" s="8">
        <v>25415.374995042981</v>
      </c>
      <c r="AF32" s="8">
        <v>23601.710289197938</v>
      </c>
      <c r="AG32" s="8">
        <v>23018.267579046096</v>
      </c>
      <c r="AH32" s="8">
        <v>26817.014993271241</v>
      </c>
      <c r="AI32" s="8">
        <v>23731.246553567085</v>
      </c>
      <c r="AJ32" s="8">
        <v>23428.386012896422</v>
      </c>
      <c r="AK32" s="8">
        <v>22621.774485038342</v>
      </c>
      <c r="AL32" s="8">
        <v>21057.249122807018</v>
      </c>
      <c r="AM32" s="8">
        <v>21057.249122807018</v>
      </c>
      <c r="AN32" s="8">
        <v>21057.249122807018</v>
      </c>
      <c r="AO32" s="8">
        <v>15492.652868787682</v>
      </c>
      <c r="AP32" s="8">
        <v>2735.5872918561627</v>
      </c>
      <c r="AQ32" s="8">
        <v>1240.1742583392115</v>
      </c>
      <c r="AR32" s="8">
        <v>2144.4298993274247</v>
      </c>
      <c r="AS32" s="8">
        <v>2286.2046582445951</v>
      </c>
      <c r="AT32" s="8">
        <v>3852.474938236353</v>
      </c>
      <c r="AU32" s="8">
        <v>1158.9467572165261</v>
      </c>
      <c r="AV32" s="22">
        <v>2080.3159592922766</v>
      </c>
      <c r="AW32" s="22">
        <v>2859.0438584925937</v>
      </c>
      <c r="AX32" s="22">
        <v>4172.4123647256611</v>
      </c>
      <c r="AY32" s="8">
        <v>1583.2418724930117</v>
      </c>
      <c r="AZ32" s="8">
        <v>3253.0531278012331</v>
      </c>
      <c r="BA32" s="8">
        <v>3479.0327627680012</v>
      </c>
      <c r="BB32" s="8">
        <v>4274.694116253022</v>
      </c>
      <c r="BC32" s="8">
        <v>6332.6183918697416</v>
      </c>
      <c r="BD32" s="8">
        <v>1570.4632889369</v>
      </c>
    </row>
    <row r="33" spans="1:56" x14ac:dyDescent="0.35">
      <c r="A33">
        <v>2050</v>
      </c>
      <c r="B33" s="23">
        <v>2.0417669084528578E-2</v>
      </c>
      <c r="C33" s="23">
        <v>2.2768957859334193E-2</v>
      </c>
      <c r="D33" s="23">
        <v>2.4019749086916287E-2</v>
      </c>
      <c r="F33" s="22">
        <f t="shared" si="21"/>
        <v>1606.2211013823355</v>
      </c>
      <c r="G33" s="8">
        <f t="shared" si="22"/>
        <v>27461.152964669687</v>
      </c>
      <c r="H33" s="8">
        <f t="shared" si="29"/>
        <v>24301.265141303513</v>
      </c>
      <c r="I33" s="8">
        <f t="shared" si="30"/>
        <v>23991.129966437613</v>
      </c>
      <c r="J33" s="8">
        <f t="shared" si="31"/>
        <v>23165.143832069767</v>
      </c>
      <c r="K33" s="8">
        <f t="shared" si="32"/>
        <v>31035.765229543606</v>
      </c>
      <c r="L33" s="8">
        <f t="shared" si="33"/>
        <v>26025.8459253738</v>
      </c>
      <c r="M33" s="8">
        <f t="shared" si="34"/>
        <v>24168.617448366564</v>
      </c>
      <c r="N33" s="8">
        <f t="shared" si="35"/>
        <v>23571.160590710282</v>
      </c>
      <c r="O33" s="8">
        <v>21563.038596491228</v>
      </c>
      <c r="P33" s="22"/>
      <c r="Q33" s="22">
        <f t="shared" si="4"/>
        <v>2797.8737636249657</v>
      </c>
      <c r="R33" s="22">
        <f t="shared" si="1"/>
        <v>1268.411733765568</v>
      </c>
      <c r="S33" s="22">
        <f t="shared" si="2"/>
        <v>2338.2591557659798</v>
      </c>
      <c r="T33" s="22">
        <f t="shared" si="3"/>
        <v>2193.2563333375069</v>
      </c>
      <c r="W33">
        <f t="shared" si="18"/>
        <v>25707447.961829603</v>
      </c>
      <c r="X33">
        <f t="shared" si="14"/>
        <v>22354.302575504003</v>
      </c>
      <c r="Z33" s="4">
        <v>1606.2211013823355</v>
      </c>
      <c r="AC33" s="8">
        <v>22354.302575504003</v>
      </c>
      <c r="AD33" s="8">
        <v>31035.765229543606</v>
      </c>
      <c r="AE33" s="8">
        <v>26025.8459253738</v>
      </c>
      <c r="AF33" s="8">
        <v>24168.617448366564</v>
      </c>
      <c r="AG33" s="8">
        <v>23571.160590710282</v>
      </c>
      <c r="AH33" s="8">
        <v>27461.152964669687</v>
      </c>
      <c r="AI33" s="8">
        <v>24301.265141303513</v>
      </c>
      <c r="AJ33" s="8">
        <v>23991.129966437613</v>
      </c>
      <c r="AK33" s="8">
        <v>23165.143832069767</v>
      </c>
      <c r="AL33" s="8">
        <v>21563.038596491228</v>
      </c>
      <c r="AM33" s="8">
        <v>21563.038596491228</v>
      </c>
      <c r="AN33" s="8">
        <v>21563.038596491228</v>
      </c>
      <c r="AO33" s="8">
        <v>15864.782503386656</v>
      </c>
      <c r="AP33" s="8">
        <v>2797.8737636249657</v>
      </c>
      <c r="AQ33" s="8">
        <v>1268.411733765568</v>
      </c>
      <c r="AR33" s="8">
        <v>2193.2563333375069</v>
      </c>
      <c r="AS33" s="8">
        <v>2338.2591557659798</v>
      </c>
      <c r="AT33" s="8">
        <v>3911.4038571336891</v>
      </c>
      <c r="AU33" s="8">
        <v>1158.5634107433305</v>
      </c>
      <c r="AV33" s="22">
        <v>2102.1003117548071</v>
      </c>
      <c r="AW33" s="22">
        <v>2891.5254288315582</v>
      </c>
      <c r="AX33" s="22">
        <v>4219.81510228963</v>
      </c>
      <c r="AY33" s="8">
        <v>1580.3314795365063</v>
      </c>
      <c r="AZ33" s="8">
        <v>3238.2762662648634</v>
      </c>
      <c r="BA33" s="8">
        <v>3558.2467136240903</v>
      </c>
      <c r="BB33" s="8">
        <v>4313.4998273847414</v>
      </c>
      <c r="BC33" s="8">
        <v>6378.6730408213316</v>
      </c>
      <c r="BD33" s="8">
        <v>1606.2211013823355</v>
      </c>
    </row>
    <row r="34" spans="1:56" x14ac:dyDescent="0.35">
      <c r="O34" s="8"/>
      <c r="Q34" s="26"/>
    </row>
    <row r="35" spans="1:56" x14ac:dyDescent="0.35">
      <c r="O35" s="8"/>
      <c r="Q35" s="26"/>
    </row>
    <row r="36" spans="1:56" x14ac:dyDescent="0.35">
      <c r="Q36" s="26"/>
      <c r="Z36" s="25"/>
    </row>
    <row r="37" spans="1:56" x14ac:dyDescent="0.35">
      <c r="Q37" s="26"/>
    </row>
    <row r="38" spans="1:56" x14ac:dyDescent="0.35">
      <c r="Q38" s="26"/>
    </row>
    <row r="39" spans="1:56" x14ac:dyDescent="0.35">
      <c r="Q39" s="26"/>
    </row>
    <row r="40" spans="1:56" x14ac:dyDescent="0.35">
      <c r="H40" t="s">
        <v>51</v>
      </c>
      <c r="Q40" s="26"/>
    </row>
    <row r="41" spans="1:56" x14ac:dyDescent="0.35">
      <c r="A41" t="s">
        <v>52</v>
      </c>
      <c r="B41" s="17"/>
      <c r="C41" s="17">
        <v>4587586</v>
      </c>
      <c r="Q41" s="26"/>
    </row>
    <row r="42" spans="1:56" x14ac:dyDescent="0.35">
      <c r="A42" t="s">
        <v>53</v>
      </c>
      <c r="C42" s="18">
        <v>500</v>
      </c>
      <c r="H42" s="30">
        <f>4526304</f>
        <v>4526304</v>
      </c>
      <c r="I42" s="30">
        <v>4005473.25</v>
      </c>
      <c r="J42" s="30">
        <v>3954355</v>
      </c>
      <c r="K42" s="30">
        <v>3818211.25</v>
      </c>
      <c r="L42" s="30">
        <v>5115492</v>
      </c>
      <c r="M42" s="30">
        <v>4289728.5</v>
      </c>
      <c r="N42" s="30">
        <v>3983609.5</v>
      </c>
      <c r="O42" s="30">
        <v>3885133.25</v>
      </c>
      <c r="Q42" s="26"/>
    </row>
    <row r="43" spans="1:56" x14ac:dyDescent="0.35">
      <c r="Q43" s="26"/>
    </row>
    <row r="44" spans="1:56" x14ac:dyDescent="0.35">
      <c r="A44" t="s">
        <v>54</v>
      </c>
      <c r="C44">
        <f>C41*1000</f>
        <v>4587586000</v>
      </c>
      <c r="Q44" s="26"/>
    </row>
    <row r="45" spans="1:56" x14ac:dyDescent="0.35">
      <c r="A45" t="s">
        <v>55</v>
      </c>
      <c r="C45">
        <f>C42*1000</f>
        <v>500000</v>
      </c>
      <c r="Q45" s="26"/>
    </row>
    <row r="47" spans="1:56" x14ac:dyDescent="0.35">
      <c r="A47" t="s">
        <v>56</v>
      </c>
      <c r="C47" s="8">
        <f>C44/C45</f>
        <v>9175.1720000000005</v>
      </c>
      <c r="D47" s="19" t="s">
        <v>57</v>
      </c>
    </row>
    <row r="49" spans="1:35" x14ac:dyDescent="0.35">
      <c r="C49" t="s">
        <v>58</v>
      </c>
      <c r="E49" t="s">
        <v>59</v>
      </c>
      <c r="G49"/>
      <c r="H49" t="s">
        <v>60</v>
      </c>
      <c r="I49" t="s">
        <v>61</v>
      </c>
      <c r="J49">
        <v>285</v>
      </c>
    </row>
    <row r="50" spans="1:35" x14ac:dyDescent="0.35">
      <c r="A50" s="20">
        <v>45292</v>
      </c>
      <c r="C50">
        <v>1.0836970911778376</v>
      </c>
      <c r="D50">
        <f>C50/100</f>
        <v>1.0836970911778376E-2</v>
      </c>
      <c r="E50" s="8">
        <v>9175.1720000000005</v>
      </c>
      <c r="G50">
        <v>2024</v>
      </c>
      <c r="H50" s="29">
        <v>3554143.25</v>
      </c>
      <c r="I50" s="29">
        <f>(H50*1000)/($J$49*1000)</f>
        <v>12470.678070175438</v>
      </c>
      <c r="J50" s="29"/>
      <c r="K50" s="29"/>
      <c r="L50" s="29"/>
      <c r="M50" s="29"/>
      <c r="N50" s="29"/>
      <c r="O50" s="29"/>
      <c r="P50" s="29"/>
      <c r="Q50" s="29"/>
      <c r="R50" s="29"/>
      <c r="S50" s="29"/>
      <c r="T50" s="29"/>
      <c r="U50" s="29"/>
      <c r="V50" s="29"/>
      <c r="W50" s="29"/>
      <c r="X50" s="29"/>
      <c r="Y50" s="29"/>
      <c r="AA50" s="29"/>
      <c r="AB50" s="29"/>
      <c r="AC50" s="29"/>
      <c r="AD50" s="29"/>
      <c r="AE50" s="29"/>
      <c r="AF50" s="29"/>
      <c r="AG50" s="29"/>
      <c r="AH50" s="29"/>
      <c r="AI50" s="29"/>
    </row>
    <row r="51" spans="1:35" x14ac:dyDescent="0.35">
      <c r="A51" s="20">
        <v>45658</v>
      </c>
      <c r="C51">
        <v>0.28087339000768541</v>
      </c>
      <c r="D51">
        <f t="shared" ref="D51:D76" si="37">C51/100</f>
        <v>2.8087339000768541E-3</v>
      </c>
      <c r="E51" s="8">
        <f>E50*(1+D51)</f>
        <v>9200.9426166354369</v>
      </c>
      <c r="H51" s="29">
        <v>3564125.75</v>
      </c>
      <c r="I51" s="29">
        <f t="shared" ref="I51:I78" si="38">(H51*1000)/($J$49*1000)</f>
        <v>12505.704385964913</v>
      </c>
    </row>
    <row r="52" spans="1:35" x14ac:dyDescent="0.35">
      <c r="A52" s="20">
        <v>46023</v>
      </c>
      <c r="C52">
        <v>1.5446729109216628</v>
      </c>
      <c r="D52">
        <f t="shared" si="37"/>
        <v>1.5446729109216628E-2</v>
      </c>
      <c r="E52" s="8">
        <f>E51*(1+D52)</f>
        <v>9343.067084784052</v>
      </c>
      <c r="H52" s="29">
        <v>3619180</v>
      </c>
      <c r="I52" s="29">
        <f t="shared" si="38"/>
        <v>12698.877192982456</v>
      </c>
    </row>
    <row r="53" spans="1:35" x14ac:dyDescent="0.35">
      <c r="A53" s="20">
        <v>46388</v>
      </c>
      <c r="C53">
        <v>2.1566346117838142</v>
      </c>
      <c r="D53">
        <f t="shared" si="37"/>
        <v>2.1566346117838142E-2</v>
      </c>
      <c r="E53" s="8">
        <f>E52*(1+D53)</f>
        <v>9544.5629033366858</v>
      </c>
      <c r="H53" s="29">
        <v>3697232.75</v>
      </c>
      <c r="I53" s="29">
        <f t="shared" si="38"/>
        <v>12972.74649122807</v>
      </c>
    </row>
    <row r="54" spans="1:35" x14ac:dyDescent="0.35">
      <c r="A54" s="20">
        <v>46753</v>
      </c>
      <c r="C54">
        <v>1.9127748381371878</v>
      </c>
      <c r="D54">
        <f t="shared" si="37"/>
        <v>1.9127748381371878E-2</v>
      </c>
      <c r="E54" s="8">
        <f t="shared" ref="E54:E75" si="39">E53*(1+D54)</f>
        <v>9727.1289009618868</v>
      </c>
      <c r="H54" s="29">
        <v>3767952.5</v>
      </c>
      <c r="I54" s="29">
        <f t="shared" si="38"/>
        <v>13220.885964912281</v>
      </c>
    </row>
    <row r="55" spans="1:35" x14ac:dyDescent="0.35">
      <c r="A55" s="20">
        <v>47119</v>
      </c>
      <c r="C55">
        <v>1.9978070882646914</v>
      </c>
      <c r="D55">
        <f t="shared" si="37"/>
        <v>1.9978070882646914E-2</v>
      </c>
      <c r="E55" s="8">
        <f>E54*(1+D55)</f>
        <v>9921.4581716299472</v>
      </c>
      <c r="H55" s="29">
        <v>3843228.75</v>
      </c>
      <c r="I55" s="29">
        <f t="shared" si="38"/>
        <v>13485.013157894737</v>
      </c>
    </row>
    <row r="56" spans="1:35" x14ac:dyDescent="0.35">
      <c r="A56" s="20">
        <v>47484</v>
      </c>
      <c r="C56">
        <v>1.9555148046856541</v>
      </c>
      <c r="D56">
        <f t="shared" si="37"/>
        <v>1.9555148046856541E-2</v>
      </c>
      <c r="E56" s="8">
        <f t="shared" si="39"/>
        <v>10115.473755016865</v>
      </c>
      <c r="H56" s="29">
        <v>3918383.5</v>
      </c>
      <c r="I56" s="29">
        <f t="shared" si="38"/>
        <v>13748.71403508772</v>
      </c>
    </row>
    <row r="57" spans="1:35" x14ac:dyDescent="0.35">
      <c r="A57" s="20">
        <v>47849</v>
      </c>
      <c r="C57">
        <v>1.8818685578384287</v>
      </c>
      <c r="D57">
        <f t="shared" si="37"/>
        <v>1.8818685578384287E-2</v>
      </c>
      <c r="E57" s="8">
        <f t="shared" si="39"/>
        <v>10305.833675088925</v>
      </c>
      <c r="H57" s="29">
        <v>3992122.5</v>
      </c>
      <c r="I57" s="29">
        <f t="shared" si="38"/>
        <v>14007.447368421053</v>
      </c>
    </row>
    <row r="58" spans="1:35" x14ac:dyDescent="0.35">
      <c r="A58" s="20">
        <v>48214</v>
      </c>
      <c r="C58">
        <v>1.8588152657457169</v>
      </c>
      <c r="D58">
        <f t="shared" si="37"/>
        <v>1.8588152657457169E-2</v>
      </c>
      <c r="E58" s="8">
        <f t="shared" si="39"/>
        <v>10497.400084703841</v>
      </c>
      <c r="H58" s="29">
        <v>4066328.75</v>
      </c>
      <c r="I58" s="29">
        <f t="shared" si="38"/>
        <v>14267.820175438597</v>
      </c>
    </row>
    <row r="59" spans="1:35" x14ac:dyDescent="0.35">
      <c r="A59" s="20">
        <v>48580</v>
      </c>
      <c r="C59">
        <v>1.9043120271975633</v>
      </c>
      <c r="D59">
        <f t="shared" si="37"/>
        <v>1.9043120271975633E-2</v>
      </c>
      <c r="E59" s="8">
        <f t="shared" si="39"/>
        <v>10697.303337059902</v>
      </c>
      <c r="H59" s="29">
        <v>4143764.25</v>
      </c>
      <c r="I59" s="29">
        <f t="shared" si="38"/>
        <v>14539.523684210526</v>
      </c>
    </row>
    <row r="60" spans="1:35" x14ac:dyDescent="0.35">
      <c r="A60" s="20">
        <v>48945</v>
      </c>
      <c r="C60">
        <v>2.0356466553205443</v>
      </c>
      <c r="D60">
        <f t="shared" si="37"/>
        <v>2.0356466553205443E-2</v>
      </c>
      <c r="E60" s="8">
        <f t="shared" si="39"/>
        <v>10915.062634650256</v>
      </c>
      <c r="H60" s="29">
        <v>4228116.5</v>
      </c>
      <c r="I60" s="29">
        <f t="shared" si="38"/>
        <v>14835.49649122807</v>
      </c>
    </row>
    <row r="61" spans="1:35" x14ac:dyDescent="0.35">
      <c r="A61" s="20">
        <v>49310</v>
      </c>
      <c r="C61">
        <v>2.1010372545031686</v>
      </c>
      <c r="D61">
        <f t="shared" si="37"/>
        <v>2.1010372545031686E-2</v>
      </c>
      <c r="E61" s="8">
        <f t="shared" si="39"/>
        <v>11144.392166956613</v>
      </c>
      <c r="H61" s="29">
        <v>4316951</v>
      </c>
      <c r="I61" s="29">
        <f t="shared" si="38"/>
        <v>15147.196491228071</v>
      </c>
    </row>
    <row r="62" spans="1:35" x14ac:dyDescent="0.35">
      <c r="A62" s="20">
        <v>49675</v>
      </c>
      <c r="C62">
        <v>2.1039207365129986</v>
      </c>
      <c r="D62">
        <f t="shared" si="37"/>
        <v>2.1039207365129986E-2</v>
      </c>
      <c r="E62" s="8">
        <f t="shared" si="39"/>
        <v>11378.861344715544</v>
      </c>
      <c r="H62" s="29">
        <v>4407776.5</v>
      </c>
      <c r="I62" s="29">
        <f t="shared" si="38"/>
        <v>15465.882456140351</v>
      </c>
    </row>
    <row r="63" spans="1:35" x14ac:dyDescent="0.35">
      <c r="A63" s="20">
        <v>50041</v>
      </c>
      <c r="C63">
        <v>2.2161125943393145</v>
      </c>
      <c r="D63">
        <f t="shared" si="37"/>
        <v>2.2161125943393145E-2</v>
      </c>
      <c r="E63" s="8">
        <f t="shared" si="39"/>
        <v>11631.029724068194</v>
      </c>
      <c r="H63" s="29">
        <v>4505458</v>
      </c>
      <c r="I63" s="29">
        <f t="shared" si="38"/>
        <v>15808.624561403509</v>
      </c>
    </row>
    <row r="64" spans="1:35" x14ac:dyDescent="0.35">
      <c r="A64" s="20">
        <v>50406</v>
      </c>
      <c r="C64">
        <v>2.2231465739456668</v>
      </c>
      <c r="D64">
        <f t="shared" si="37"/>
        <v>2.2231465739456668E-2</v>
      </c>
      <c r="E64" s="8">
        <f t="shared" si="39"/>
        <v>11889.604562893419</v>
      </c>
      <c r="H64" s="29">
        <v>4605621</v>
      </c>
      <c r="I64" s="29">
        <f t="shared" si="38"/>
        <v>16160.073684210527</v>
      </c>
    </row>
    <row r="65" spans="1:9" x14ac:dyDescent="0.35">
      <c r="A65" s="20">
        <v>50771</v>
      </c>
      <c r="C65">
        <v>2.2948417558710466</v>
      </c>
      <c r="D65">
        <f t="shared" si="37"/>
        <v>2.2948417558710466E-2</v>
      </c>
      <c r="E65" s="8">
        <f t="shared" si="39"/>
        <v>12162.452173010646</v>
      </c>
      <c r="H65" s="29">
        <v>4711312.5</v>
      </c>
      <c r="I65" s="29">
        <f t="shared" si="38"/>
        <v>16530.92105263158</v>
      </c>
    </row>
    <row r="66" spans="1:9" x14ac:dyDescent="0.35">
      <c r="A66" s="20">
        <v>51136</v>
      </c>
      <c r="C66">
        <v>2.3926530077790886</v>
      </c>
      <c r="D66">
        <f t="shared" si="37"/>
        <v>2.3926530077790886E-2</v>
      </c>
      <c r="E66" s="8">
        <f t="shared" si="39"/>
        <v>12453.457450747879</v>
      </c>
      <c r="H66" s="29">
        <v>4824037.5</v>
      </c>
      <c r="I66" s="29">
        <f t="shared" si="38"/>
        <v>16926.447368421053</v>
      </c>
    </row>
    <row r="67" spans="1:9" x14ac:dyDescent="0.35">
      <c r="A67" s="20">
        <v>51502</v>
      </c>
      <c r="C67">
        <v>2.4647211893749965</v>
      </c>
      <c r="D67">
        <f t="shared" si="37"/>
        <v>2.4647211893749965E-2</v>
      </c>
      <c r="E67" s="8">
        <f t="shared" si="39"/>
        <v>12760.400455346262</v>
      </c>
      <c r="H67" s="29">
        <v>4942936.5</v>
      </c>
      <c r="I67" s="29">
        <f t="shared" si="38"/>
        <v>17343.636842105265</v>
      </c>
    </row>
    <row r="68" spans="1:9" x14ac:dyDescent="0.35">
      <c r="A68" s="20">
        <v>51867</v>
      </c>
      <c r="C68">
        <v>2.5758121566080261</v>
      </c>
      <c r="D68">
        <f t="shared" si="37"/>
        <v>2.5758121566080261E-2</v>
      </c>
      <c r="E68" s="8">
        <f t="shared" si="39"/>
        <v>13089.084401506936</v>
      </c>
      <c r="H68" s="29">
        <v>5070257.5</v>
      </c>
      <c r="I68" s="29">
        <f t="shared" si="38"/>
        <v>17790.377192982458</v>
      </c>
    </row>
    <row r="69" spans="1:9" x14ac:dyDescent="0.35">
      <c r="A69" s="20">
        <v>52232</v>
      </c>
      <c r="C69">
        <v>2.5329756933882397</v>
      </c>
      <c r="D69">
        <f t="shared" si="37"/>
        <v>2.5329756933882397E-2</v>
      </c>
      <c r="E69" s="8">
        <f t="shared" si="39"/>
        <v>13420.627727884179</v>
      </c>
      <c r="H69" s="29">
        <v>5198685.5</v>
      </c>
      <c r="I69" s="29">
        <f t="shared" si="38"/>
        <v>18241.001754385965</v>
      </c>
    </row>
    <row r="70" spans="1:9" x14ac:dyDescent="0.35">
      <c r="A70" s="20">
        <v>52597</v>
      </c>
      <c r="C70">
        <v>2.4738171651518925</v>
      </c>
      <c r="D70">
        <f t="shared" si="37"/>
        <v>2.4738171651518925E-2</v>
      </c>
      <c r="E70" s="8">
        <f t="shared" si="39"/>
        <v>13752.629520287712</v>
      </c>
      <c r="H70" s="29">
        <v>5327291.5</v>
      </c>
      <c r="I70" s="29">
        <f t="shared" si="38"/>
        <v>18692.250877192982</v>
      </c>
    </row>
    <row r="71" spans="1:9" x14ac:dyDescent="0.35">
      <c r="A71" s="20">
        <v>52963</v>
      </c>
      <c r="C71">
        <v>2.4488370787305369</v>
      </c>
      <c r="D71">
        <f t="shared" si="37"/>
        <v>2.4488370787305369E-2</v>
      </c>
      <c r="E71" s="8">
        <f t="shared" si="39"/>
        <v>14089.409011280959</v>
      </c>
      <c r="H71" s="29">
        <v>5457748</v>
      </c>
      <c r="I71" s="29">
        <f t="shared" si="38"/>
        <v>19149.99298245614</v>
      </c>
    </row>
    <row r="72" spans="1:9" x14ac:dyDescent="0.35">
      <c r="A72" s="20">
        <v>53328</v>
      </c>
      <c r="C72">
        <v>2.3825956797470793</v>
      </c>
      <c r="D72">
        <f t="shared" si="37"/>
        <v>2.3825956797470793E-2</v>
      </c>
      <c r="E72" s="8">
        <f t="shared" si="39"/>
        <v>14425.102661685634</v>
      </c>
      <c r="H72" s="29">
        <v>5587784.5</v>
      </c>
      <c r="I72" s="29">
        <f t="shared" si="38"/>
        <v>19606.261403508772</v>
      </c>
    </row>
    <row r="73" spans="1:9" x14ac:dyDescent="0.35">
      <c r="A73" s="20">
        <v>53693</v>
      </c>
      <c r="C73">
        <v>2.3824339718273135</v>
      </c>
      <c r="D73">
        <f t="shared" si="37"/>
        <v>2.3824339718273135E-2</v>
      </c>
      <c r="E73" s="8">
        <f t="shared" si="39"/>
        <v>14768.771207968599</v>
      </c>
      <c r="H73" s="29">
        <v>5720909.5</v>
      </c>
      <c r="I73" s="29">
        <f t="shared" si="38"/>
        <v>20073.366666666665</v>
      </c>
    </row>
    <row r="74" spans="1:9" x14ac:dyDescent="0.35">
      <c r="A74" s="20">
        <v>54058</v>
      </c>
      <c r="C74">
        <v>2.3979034581014247</v>
      </c>
      <c r="D74">
        <f t="shared" si="37"/>
        <v>2.3979034581014247E-2</v>
      </c>
      <c r="E74" s="8">
        <f t="shared" si="39"/>
        <v>15122.912083483565</v>
      </c>
      <c r="H74" s="29">
        <v>5858091.5</v>
      </c>
      <c r="I74" s="29">
        <f t="shared" si="38"/>
        <v>20554.70701754386</v>
      </c>
    </row>
    <row r="75" spans="1:9" x14ac:dyDescent="0.35">
      <c r="A75" s="20">
        <v>54424</v>
      </c>
      <c r="C75">
        <v>2.4449046801503727</v>
      </c>
      <c r="D75">
        <f t="shared" si="37"/>
        <v>2.4449046801503727E-2</v>
      </c>
      <c r="E75" s="8">
        <f t="shared" si="39"/>
        <v>15492.652868787682</v>
      </c>
      <c r="H75" s="29">
        <v>6001316</v>
      </c>
      <c r="I75" s="29">
        <f t="shared" si="38"/>
        <v>21057.249122807018</v>
      </c>
    </row>
    <row r="76" spans="1:9" x14ac:dyDescent="0.35">
      <c r="A76" s="20">
        <v>54789</v>
      </c>
      <c r="C76">
        <v>2.4019749086916287</v>
      </c>
      <c r="D76">
        <f t="shared" si="37"/>
        <v>2.4019749086916287E-2</v>
      </c>
      <c r="E76" s="8">
        <f>E75*(1+D76)</f>
        <v>15864.782503386656</v>
      </c>
      <c r="H76" s="29">
        <v>6145466</v>
      </c>
      <c r="I76" s="29">
        <f t="shared" si="38"/>
        <v>21563.038596491228</v>
      </c>
    </row>
    <row r="77" spans="1:9" x14ac:dyDescent="0.35">
      <c r="H77" s="29">
        <v>6293603</v>
      </c>
      <c r="I77" s="29">
        <f t="shared" si="38"/>
        <v>22082.817543859648</v>
      </c>
    </row>
    <row r="78" spans="1:9" x14ac:dyDescent="0.35">
      <c r="H78" s="29">
        <v>6448932</v>
      </c>
      <c r="I78" s="29">
        <f t="shared" si="38"/>
        <v>22627.831578947367</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DB56-8C61-45C1-9970-794058F25E63}">
  <dimension ref="A1:T31"/>
  <sheetViews>
    <sheetView workbookViewId="0">
      <selection activeCell="O4" sqref="O4"/>
    </sheetView>
  </sheetViews>
  <sheetFormatPr defaultRowHeight="14.5" x14ac:dyDescent="0.35"/>
  <sheetData>
    <row r="1" spans="1:20" ht="25" x14ac:dyDescent="0.35">
      <c r="A1" s="1"/>
    </row>
    <row r="2" spans="1:20" x14ac:dyDescent="0.35">
      <c r="A2" s="2" t="s">
        <v>62</v>
      </c>
    </row>
    <row r="3" spans="1:20" ht="83.5" x14ac:dyDescent="0.35">
      <c r="B3" s="12" t="s">
        <v>2</v>
      </c>
      <c r="C3" s="12" t="s">
        <v>30</v>
      </c>
      <c r="D3" s="12" t="s">
        <v>11</v>
      </c>
      <c r="E3" s="12" t="s">
        <v>31</v>
      </c>
      <c r="F3" s="12" t="s">
        <v>63</v>
      </c>
      <c r="G3" s="12" t="s">
        <v>16</v>
      </c>
      <c r="H3" s="12" t="s">
        <v>17</v>
      </c>
      <c r="I3" s="12" t="s">
        <v>18</v>
      </c>
      <c r="J3" s="12" t="s">
        <v>19</v>
      </c>
      <c r="K3" s="12" t="s">
        <v>20</v>
      </c>
      <c r="L3" s="12" t="s">
        <v>21</v>
      </c>
      <c r="M3" s="12" t="s">
        <v>22</v>
      </c>
      <c r="N3" s="12" t="s">
        <v>23</v>
      </c>
      <c r="O3" s="12" t="s">
        <v>24</v>
      </c>
      <c r="P3" s="12" t="s">
        <v>25</v>
      </c>
      <c r="Q3" s="12" t="s">
        <v>26</v>
      </c>
      <c r="R3" s="12" t="s">
        <v>27</v>
      </c>
      <c r="S3" s="12" t="s">
        <v>28</v>
      </c>
      <c r="T3" s="12" t="s">
        <v>29</v>
      </c>
    </row>
    <row r="4" spans="1:20" x14ac:dyDescent="0.35">
      <c r="A4">
        <v>2024</v>
      </c>
      <c r="B4" s="9">
        <v>127.9</v>
      </c>
      <c r="C4" s="9">
        <v>147.72999999999999</v>
      </c>
      <c r="D4" s="9">
        <v>147.72999999999999</v>
      </c>
      <c r="E4" s="6">
        <v>272.64</v>
      </c>
      <c r="F4" s="6">
        <v>21.93</v>
      </c>
      <c r="G4" s="9">
        <v>5.5</v>
      </c>
      <c r="H4" s="9">
        <v>41.22</v>
      </c>
      <c r="I4" s="9">
        <v>42.24</v>
      </c>
      <c r="J4" s="9">
        <v>94.01</v>
      </c>
      <c r="K4" s="6"/>
      <c r="L4" s="13">
        <v>93.15</v>
      </c>
      <c r="M4" s="6">
        <v>35</v>
      </c>
      <c r="N4" s="6"/>
      <c r="O4" s="9">
        <v>22.71</v>
      </c>
      <c r="P4" s="9">
        <v>22.71</v>
      </c>
      <c r="Q4" s="6">
        <v>8.1300000000000008</v>
      </c>
      <c r="R4" s="9">
        <v>103.56</v>
      </c>
      <c r="S4" s="9">
        <v>162.74</v>
      </c>
      <c r="T4" s="6"/>
    </row>
    <row r="5" spans="1:20" x14ac:dyDescent="0.35">
      <c r="A5">
        <v>2025</v>
      </c>
      <c r="B5" s="9">
        <v>131.24</v>
      </c>
      <c r="C5" s="9">
        <v>151.59</v>
      </c>
      <c r="D5" s="9">
        <v>151.59</v>
      </c>
      <c r="E5" s="6">
        <v>279.76</v>
      </c>
      <c r="F5" s="6">
        <v>22.5</v>
      </c>
      <c r="G5" s="9">
        <v>5.64</v>
      </c>
      <c r="H5" s="9">
        <v>42.29</v>
      </c>
      <c r="I5" s="9">
        <v>43.35</v>
      </c>
      <c r="J5" s="9">
        <v>96.47</v>
      </c>
      <c r="K5" s="6"/>
      <c r="L5" s="13">
        <v>95.58</v>
      </c>
      <c r="M5" s="6">
        <v>33</v>
      </c>
      <c r="N5" s="6"/>
      <c r="O5" s="9">
        <v>21.7</v>
      </c>
      <c r="P5" s="9">
        <v>21.7</v>
      </c>
      <c r="Q5" s="6">
        <v>8.91</v>
      </c>
      <c r="R5" s="9">
        <v>105.5</v>
      </c>
      <c r="S5" s="9">
        <v>165.79</v>
      </c>
      <c r="T5" s="6"/>
    </row>
    <row r="6" spans="1:20" x14ac:dyDescent="0.35">
      <c r="A6">
        <v>2026</v>
      </c>
      <c r="B6" s="9">
        <v>134.97999999999999</v>
      </c>
      <c r="C6" s="9">
        <v>155.91</v>
      </c>
      <c r="D6" s="9">
        <v>155.91</v>
      </c>
      <c r="E6" s="6">
        <v>287.74</v>
      </c>
      <c r="F6" s="6">
        <v>23.14</v>
      </c>
      <c r="G6" s="9">
        <v>5.8</v>
      </c>
      <c r="H6" s="9">
        <v>43.5</v>
      </c>
      <c r="I6" s="9">
        <v>44.58</v>
      </c>
      <c r="J6" s="9">
        <v>99.22</v>
      </c>
      <c r="K6" s="6"/>
      <c r="L6" s="13">
        <v>98.31</v>
      </c>
      <c r="M6" s="6">
        <v>33</v>
      </c>
      <c r="N6" s="6"/>
      <c r="O6" s="9">
        <v>20.51</v>
      </c>
      <c r="P6" s="9">
        <v>20.51</v>
      </c>
      <c r="Q6" s="6">
        <v>9.1</v>
      </c>
      <c r="R6" s="9">
        <v>106.35</v>
      </c>
      <c r="S6" s="9">
        <v>167.13</v>
      </c>
      <c r="T6" s="6"/>
    </row>
    <row r="7" spans="1:20" x14ac:dyDescent="0.35">
      <c r="A7">
        <v>2027</v>
      </c>
      <c r="B7" s="9">
        <v>138.75</v>
      </c>
      <c r="C7" s="9">
        <v>160.26</v>
      </c>
      <c r="D7" s="9">
        <v>160.26</v>
      </c>
      <c r="E7" s="6">
        <v>295.77</v>
      </c>
      <c r="F7" s="6">
        <v>23.79</v>
      </c>
      <c r="G7" s="9">
        <v>5.96</v>
      </c>
      <c r="H7" s="9">
        <v>44.72</v>
      </c>
      <c r="I7" s="9">
        <v>45.83</v>
      </c>
      <c r="J7" s="9">
        <v>101.99</v>
      </c>
      <c r="K7" s="6"/>
      <c r="L7" s="13">
        <v>101.05</v>
      </c>
      <c r="M7" s="6">
        <v>32</v>
      </c>
      <c r="N7" s="6"/>
      <c r="O7" s="9">
        <v>20.32</v>
      </c>
      <c r="P7" s="9">
        <v>20.32</v>
      </c>
      <c r="Q7" s="6">
        <v>10.26</v>
      </c>
      <c r="R7" s="9">
        <v>107.83</v>
      </c>
      <c r="S7" s="9">
        <v>169.46</v>
      </c>
      <c r="T7" s="6"/>
    </row>
    <row r="8" spans="1:20" x14ac:dyDescent="0.35">
      <c r="A8">
        <v>2028</v>
      </c>
      <c r="B8" s="9">
        <v>142.59</v>
      </c>
      <c r="C8" s="9">
        <v>164.69</v>
      </c>
      <c r="D8" s="9">
        <v>164.69</v>
      </c>
      <c r="E8" s="6">
        <v>303.94</v>
      </c>
      <c r="F8" s="6">
        <v>24.45</v>
      </c>
      <c r="G8" s="9">
        <v>6.13</v>
      </c>
      <c r="H8" s="9">
        <v>45.95</v>
      </c>
      <c r="I8" s="9">
        <v>47.09</v>
      </c>
      <c r="J8" s="9">
        <v>104.81</v>
      </c>
      <c r="K8" s="6"/>
      <c r="L8" s="13">
        <v>103.85</v>
      </c>
      <c r="M8" s="6">
        <v>31</v>
      </c>
      <c r="N8" s="6"/>
      <c r="O8" s="9">
        <v>20.149999999999999</v>
      </c>
      <c r="P8" s="9">
        <v>20.149999999999999</v>
      </c>
      <c r="Q8" s="6">
        <v>11.64</v>
      </c>
      <c r="R8" s="9">
        <v>109.92</v>
      </c>
      <c r="S8" s="9">
        <v>172.73</v>
      </c>
      <c r="T8" s="6"/>
    </row>
    <row r="9" spans="1:20" x14ac:dyDescent="0.35">
      <c r="A9">
        <v>2029</v>
      </c>
      <c r="B9" s="9">
        <v>146.47999999999999</v>
      </c>
      <c r="C9" s="9">
        <v>169.19</v>
      </c>
      <c r="D9" s="9">
        <v>169.19</v>
      </c>
      <c r="E9" s="6">
        <v>312.25</v>
      </c>
      <c r="F9" s="6">
        <v>25.11</v>
      </c>
      <c r="G9" s="9">
        <v>6.3</v>
      </c>
      <c r="H9" s="9">
        <v>47.21</v>
      </c>
      <c r="I9" s="9">
        <v>48.38</v>
      </c>
      <c r="J9" s="9">
        <v>107.67</v>
      </c>
      <c r="K9" s="6"/>
      <c r="L9" s="13">
        <v>106.68</v>
      </c>
      <c r="M9" s="6">
        <v>30</v>
      </c>
      <c r="N9" s="6"/>
      <c r="O9" s="9">
        <v>20.190000000000001</v>
      </c>
      <c r="P9" s="9">
        <v>20.190000000000001</v>
      </c>
      <c r="Q9" s="6">
        <v>12.93</v>
      </c>
      <c r="R9" s="9">
        <v>112.11</v>
      </c>
      <c r="S9" s="9">
        <v>176.18</v>
      </c>
      <c r="T9" s="6"/>
    </row>
    <row r="10" spans="1:20" x14ac:dyDescent="0.35">
      <c r="A10">
        <v>2030</v>
      </c>
      <c r="B10" s="9">
        <v>150.36000000000001</v>
      </c>
      <c r="C10" s="9">
        <v>173.68</v>
      </c>
      <c r="D10" s="9">
        <v>173.68</v>
      </c>
      <c r="E10" s="6">
        <v>320.52</v>
      </c>
      <c r="F10" s="6">
        <v>25.78</v>
      </c>
      <c r="G10" s="9">
        <v>6.46</v>
      </c>
      <c r="H10" s="9">
        <v>48.46</v>
      </c>
      <c r="I10" s="9">
        <v>49.66</v>
      </c>
      <c r="J10" s="9">
        <v>110.52</v>
      </c>
      <c r="K10" s="6"/>
      <c r="L10" s="13">
        <v>109.51</v>
      </c>
      <c r="M10" s="6">
        <v>30</v>
      </c>
      <c r="N10" s="6"/>
      <c r="O10" s="9">
        <v>19.25</v>
      </c>
      <c r="P10" s="9">
        <v>19.25</v>
      </c>
      <c r="Q10" s="6">
        <v>13.29</v>
      </c>
      <c r="R10" s="9">
        <v>114.29</v>
      </c>
      <c r="S10" s="9">
        <v>179.61</v>
      </c>
      <c r="T10" s="6"/>
    </row>
    <row r="11" spans="1:20" x14ac:dyDescent="0.35">
      <c r="A11">
        <v>2031</v>
      </c>
      <c r="B11" s="9">
        <v>154.22999999999999</v>
      </c>
      <c r="C11" s="9">
        <v>178.14</v>
      </c>
      <c r="D11" s="9">
        <v>178.14</v>
      </c>
      <c r="E11" s="6">
        <v>328.77</v>
      </c>
      <c r="F11" s="6">
        <v>26.44</v>
      </c>
      <c r="G11" s="9">
        <v>6.63</v>
      </c>
      <c r="H11" s="9">
        <v>49.7</v>
      </c>
      <c r="I11" s="9">
        <v>50.94</v>
      </c>
      <c r="J11" s="9">
        <v>113.37</v>
      </c>
      <c r="K11" s="6"/>
      <c r="L11" s="13">
        <v>112.33</v>
      </c>
      <c r="M11" s="6">
        <v>30</v>
      </c>
      <c r="N11" s="6"/>
      <c r="O11" s="9">
        <v>19.13</v>
      </c>
      <c r="P11" s="9">
        <v>19.13</v>
      </c>
      <c r="Q11" s="6">
        <v>13.64</v>
      </c>
      <c r="R11" s="9">
        <v>116.52</v>
      </c>
      <c r="S11" s="9">
        <v>183.1</v>
      </c>
      <c r="T11" s="6"/>
    </row>
    <row r="12" spans="1:20" x14ac:dyDescent="0.35">
      <c r="A12">
        <v>2032</v>
      </c>
      <c r="B12" s="9">
        <v>158.19</v>
      </c>
      <c r="C12" s="9">
        <v>182.72</v>
      </c>
      <c r="D12" s="9">
        <v>182.72</v>
      </c>
      <c r="E12" s="6">
        <v>337.21</v>
      </c>
      <c r="F12" s="6">
        <v>27.12</v>
      </c>
      <c r="G12" s="9">
        <v>6.8</v>
      </c>
      <c r="H12" s="9">
        <v>50.98</v>
      </c>
      <c r="I12" s="9">
        <v>52.25</v>
      </c>
      <c r="J12" s="9">
        <v>116.28</v>
      </c>
      <c r="K12" s="6"/>
      <c r="L12" s="13">
        <v>115.21</v>
      </c>
      <c r="M12" s="6">
        <v>30</v>
      </c>
      <c r="N12" s="6"/>
      <c r="O12" s="9">
        <v>19.010000000000002</v>
      </c>
      <c r="P12" s="9">
        <v>19.010000000000002</v>
      </c>
      <c r="Q12" s="6">
        <v>13.99</v>
      </c>
      <c r="R12" s="9">
        <v>118.77</v>
      </c>
      <c r="S12" s="9">
        <v>186.64</v>
      </c>
      <c r="T12" s="6"/>
    </row>
    <row r="13" spans="1:20" x14ac:dyDescent="0.35">
      <c r="A13">
        <v>2033</v>
      </c>
      <c r="B13" s="9">
        <v>162.25</v>
      </c>
      <c r="C13" s="9">
        <v>187.41</v>
      </c>
      <c r="D13" s="9">
        <v>187.41</v>
      </c>
      <c r="E13" s="6">
        <v>345.87</v>
      </c>
      <c r="F13" s="6">
        <v>27.82</v>
      </c>
      <c r="G13" s="9">
        <v>6.97</v>
      </c>
      <c r="H13" s="9">
        <v>52.29</v>
      </c>
      <c r="I13" s="9">
        <v>53.59</v>
      </c>
      <c r="J13" s="9">
        <v>119.26</v>
      </c>
      <c r="K13" s="6"/>
      <c r="L13" s="13">
        <v>118.17</v>
      </c>
      <c r="M13" s="6">
        <v>30</v>
      </c>
      <c r="N13" s="6"/>
      <c r="O13" s="9">
        <v>18.89</v>
      </c>
      <c r="P13" s="9">
        <v>18.89</v>
      </c>
      <c r="Q13" s="6">
        <v>14.35</v>
      </c>
      <c r="R13" s="9">
        <v>121.12</v>
      </c>
      <c r="S13" s="9">
        <v>190.33</v>
      </c>
      <c r="T13" s="6"/>
    </row>
    <row r="14" spans="1:20" x14ac:dyDescent="0.35">
      <c r="A14">
        <v>2034</v>
      </c>
      <c r="B14" s="9">
        <v>166.45</v>
      </c>
      <c r="C14" s="9">
        <v>192.26</v>
      </c>
      <c r="D14" s="9">
        <v>192.26</v>
      </c>
      <c r="E14" s="6">
        <v>354.82</v>
      </c>
      <c r="F14" s="6">
        <v>28.54</v>
      </c>
      <c r="G14" s="9">
        <v>7.15</v>
      </c>
      <c r="H14" s="9">
        <v>53.64</v>
      </c>
      <c r="I14" s="9">
        <v>54.98</v>
      </c>
      <c r="J14" s="9">
        <v>122.35</v>
      </c>
      <c r="K14" s="6"/>
      <c r="L14" s="13">
        <v>121.23</v>
      </c>
      <c r="M14" s="6">
        <v>30</v>
      </c>
      <c r="N14" s="6"/>
      <c r="O14" s="9">
        <v>18.760000000000002</v>
      </c>
      <c r="P14" s="9">
        <v>18.760000000000002</v>
      </c>
      <c r="Q14" s="6">
        <v>14.72</v>
      </c>
      <c r="R14" s="9">
        <v>123.58</v>
      </c>
      <c r="S14" s="9">
        <v>194.2</v>
      </c>
      <c r="T14" s="6"/>
    </row>
    <row r="15" spans="1:20" x14ac:dyDescent="0.35">
      <c r="A15">
        <v>2035</v>
      </c>
      <c r="B15" s="9">
        <v>170.82</v>
      </c>
      <c r="C15" s="9">
        <v>197.31</v>
      </c>
      <c r="D15" s="9">
        <v>197.31</v>
      </c>
      <c r="E15" s="6">
        <v>364.14</v>
      </c>
      <c r="F15" s="6">
        <v>29.29</v>
      </c>
      <c r="G15" s="9">
        <v>7.34</v>
      </c>
      <c r="H15" s="9">
        <v>55.05</v>
      </c>
      <c r="I15" s="9">
        <v>56.42</v>
      </c>
      <c r="J15" s="9">
        <v>125.56</v>
      </c>
      <c r="K15" s="6"/>
      <c r="L15" s="13">
        <v>124.41</v>
      </c>
      <c r="M15" s="6">
        <v>30</v>
      </c>
      <c r="N15" s="6"/>
      <c r="O15" s="9">
        <v>18.63</v>
      </c>
      <c r="P15" s="9">
        <v>18.63</v>
      </c>
      <c r="Q15" s="6">
        <v>15.09</v>
      </c>
      <c r="R15" s="9">
        <v>126.17</v>
      </c>
      <c r="S15" s="9">
        <v>198.27</v>
      </c>
      <c r="T15" s="6"/>
    </row>
    <row r="16" spans="1:20" x14ac:dyDescent="0.35">
      <c r="A16">
        <v>2036</v>
      </c>
      <c r="B16" s="9">
        <v>175.38</v>
      </c>
      <c r="C16" s="9">
        <v>202.57</v>
      </c>
      <c r="D16" s="9">
        <v>202.57</v>
      </c>
      <c r="E16" s="6">
        <v>373.85</v>
      </c>
      <c r="F16" s="6">
        <v>30.07</v>
      </c>
      <c r="G16" s="9">
        <v>7.54</v>
      </c>
      <c r="H16" s="9">
        <v>56.52</v>
      </c>
      <c r="I16" s="9">
        <v>57.92</v>
      </c>
      <c r="J16" s="9">
        <v>128.91</v>
      </c>
      <c r="K16" s="6"/>
      <c r="L16" s="13">
        <v>127.73</v>
      </c>
      <c r="M16" s="6">
        <v>31</v>
      </c>
      <c r="N16" s="6"/>
      <c r="O16" s="9">
        <v>18.5</v>
      </c>
      <c r="P16" s="9">
        <v>18.5</v>
      </c>
      <c r="Q16" s="6">
        <v>15.49</v>
      </c>
      <c r="R16" s="9">
        <v>128.84</v>
      </c>
      <c r="S16" s="9">
        <v>202.47</v>
      </c>
      <c r="T16" s="6"/>
    </row>
    <row r="17" spans="1:20" x14ac:dyDescent="0.35">
      <c r="A17">
        <v>2037</v>
      </c>
      <c r="B17" s="9">
        <v>180.1</v>
      </c>
      <c r="C17" s="9">
        <v>208.03</v>
      </c>
      <c r="D17" s="9">
        <v>208.03</v>
      </c>
      <c r="E17" s="6">
        <v>383.92</v>
      </c>
      <c r="F17" s="6">
        <v>30.88</v>
      </c>
      <c r="G17" s="9">
        <v>7.74</v>
      </c>
      <c r="H17" s="9">
        <v>58.04</v>
      </c>
      <c r="I17" s="9">
        <v>59.48</v>
      </c>
      <c r="J17" s="9">
        <v>132.38</v>
      </c>
      <c r="K17" s="6"/>
      <c r="L17" s="13">
        <v>131.16999999999999</v>
      </c>
      <c r="M17" s="6">
        <v>31</v>
      </c>
      <c r="N17" s="6"/>
      <c r="O17" s="9">
        <v>18.37</v>
      </c>
      <c r="P17" s="9">
        <v>18.37</v>
      </c>
      <c r="Q17" s="6">
        <v>15.9</v>
      </c>
      <c r="R17" s="9">
        <v>131.56</v>
      </c>
      <c r="S17" s="9">
        <v>206.75</v>
      </c>
      <c r="T17" s="6"/>
    </row>
    <row r="18" spans="1:20" x14ac:dyDescent="0.35">
      <c r="A18">
        <v>2038</v>
      </c>
      <c r="B18" s="9">
        <v>184.94</v>
      </c>
      <c r="C18" s="9">
        <v>213.62</v>
      </c>
      <c r="D18" s="9">
        <v>213.62</v>
      </c>
      <c r="E18" s="6">
        <v>394.23</v>
      </c>
      <c r="F18" s="6">
        <v>31.71</v>
      </c>
      <c r="G18" s="9">
        <v>7.95</v>
      </c>
      <c r="H18" s="9">
        <v>59.6</v>
      </c>
      <c r="I18" s="9">
        <v>61.08</v>
      </c>
      <c r="J18" s="9">
        <v>135.94</v>
      </c>
      <c r="K18" s="6"/>
      <c r="L18" s="13">
        <v>134.69999999999999</v>
      </c>
      <c r="M18" s="6">
        <v>31</v>
      </c>
      <c r="N18" s="6"/>
      <c r="O18" s="9">
        <v>18.239999999999998</v>
      </c>
      <c r="P18" s="9">
        <v>18.239999999999998</v>
      </c>
      <c r="Q18" s="6">
        <v>16.34</v>
      </c>
      <c r="R18" s="9">
        <v>134.41</v>
      </c>
      <c r="S18" s="9">
        <v>211.22</v>
      </c>
      <c r="T18" s="6"/>
    </row>
    <row r="19" spans="1:20" x14ac:dyDescent="0.35">
      <c r="A19">
        <v>2039</v>
      </c>
      <c r="B19" s="9">
        <v>189.93</v>
      </c>
      <c r="C19" s="9">
        <v>219.37</v>
      </c>
      <c r="D19" s="9">
        <v>219.37</v>
      </c>
      <c r="E19" s="6">
        <v>404.86</v>
      </c>
      <c r="F19" s="6">
        <v>32.56</v>
      </c>
      <c r="G19" s="9">
        <v>8.16</v>
      </c>
      <c r="H19" s="9">
        <v>61.21</v>
      </c>
      <c r="I19" s="9">
        <v>62.73</v>
      </c>
      <c r="J19" s="9">
        <v>139.6</v>
      </c>
      <c r="K19" s="6"/>
      <c r="L19" s="13">
        <v>138.33000000000001</v>
      </c>
      <c r="M19" s="6">
        <v>31</v>
      </c>
      <c r="N19" s="6"/>
      <c r="O19" s="9">
        <v>18.100000000000001</v>
      </c>
      <c r="P19" s="9">
        <v>18.100000000000001</v>
      </c>
      <c r="Q19" s="6">
        <v>16.78</v>
      </c>
      <c r="R19" s="9">
        <v>137.37</v>
      </c>
      <c r="S19" s="9">
        <v>215.87</v>
      </c>
      <c r="T19" s="6"/>
    </row>
    <row r="20" spans="1:20" x14ac:dyDescent="0.35">
      <c r="A20">
        <v>2040</v>
      </c>
      <c r="B20" s="9">
        <v>195.06</v>
      </c>
      <c r="C20" s="9">
        <v>225.31</v>
      </c>
      <c r="D20" s="9">
        <v>225.31</v>
      </c>
      <c r="E20" s="6">
        <v>415.81</v>
      </c>
      <c r="F20" s="6">
        <v>33.44</v>
      </c>
      <c r="G20" s="9">
        <v>8.3800000000000008</v>
      </c>
      <c r="H20" s="9">
        <v>62.86</v>
      </c>
      <c r="I20" s="9">
        <v>64.430000000000007</v>
      </c>
      <c r="J20" s="9">
        <v>143.38</v>
      </c>
      <c r="K20" s="6"/>
      <c r="L20" s="13">
        <v>142.07</v>
      </c>
      <c r="M20" s="6">
        <v>31</v>
      </c>
      <c r="N20" s="6"/>
      <c r="O20" s="9">
        <v>17.95</v>
      </c>
      <c r="P20" s="9">
        <v>17.95</v>
      </c>
      <c r="Q20" s="6">
        <v>17.239999999999998</v>
      </c>
      <c r="R20" s="9">
        <v>140.49</v>
      </c>
      <c r="S20" s="9">
        <v>220.77</v>
      </c>
      <c r="T20" s="6"/>
    </row>
    <row r="21" spans="1:20" x14ac:dyDescent="0.35">
      <c r="A21">
        <v>2041</v>
      </c>
      <c r="B21" s="9">
        <v>200.34</v>
      </c>
      <c r="C21" s="9">
        <v>231.4</v>
      </c>
      <c r="D21" s="9">
        <v>231.4</v>
      </c>
      <c r="E21" s="6">
        <v>427.06</v>
      </c>
      <c r="F21" s="6">
        <v>34.35</v>
      </c>
      <c r="G21" s="9">
        <v>8.61</v>
      </c>
      <c r="H21" s="9">
        <v>64.56</v>
      </c>
      <c r="I21" s="9">
        <v>66.17</v>
      </c>
      <c r="J21" s="9">
        <v>147.26</v>
      </c>
      <c r="K21" s="6"/>
      <c r="L21" s="13">
        <v>145.91</v>
      </c>
      <c r="M21" s="6">
        <v>32</v>
      </c>
      <c r="N21" s="6"/>
      <c r="O21" s="9">
        <v>17.760000000000002</v>
      </c>
      <c r="P21" s="9">
        <v>17.760000000000002</v>
      </c>
      <c r="Q21" s="6">
        <v>17.7</v>
      </c>
      <c r="R21" s="9">
        <v>143.75</v>
      </c>
      <c r="S21" s="9">
        <v>225.89</v>
      </c>
      <c r="T21" s="6"/>
    </row>
    <row r="22" spans="1:20" x14ac:dyDescent="0.35">
      <c r="A22">
        <v>2042</v>
      </c>
      <c r="B22" s="9">
        <v>205.78</v>
      </c>
      <c r="C22" s="9">
        <v>237.68</v>
      </c>
      <c r="D22" s="9">
        <v>237.68</v>
      </c>
      <c r="E22" s="6">
        <v>438.65</v>
      </c>
      <c r="F22" s="6">
        <v>35.28</v>
      </c>
      <c r="G22" s="9">
        <v>8.84</v>
      </c>
      <c r="H22" s="9">
        <v>66.319999999999993</v>
      </c>
      <c r="I22" s="9">
        <v>67.959999999999994</v>
      </c>
      <c r="J22" s="9">
        <v>151.26</v>
      </c>
      <c r="K22" s="6"/>
      <c r="L22" s="13">
        <v>149.87</v>
      </c>
      <c r="M22" s="6">
        <v>32</v>
      </c>
      <c r="N22" s="6"/>
      <c r="O22" s="9">
        <v>17.57</v>
      </c>
      <c r="P22" s="9">
        <v>17.57</v>
      </c>
      <c r="Q22" s="6">
        <v>18.170000000000002</v>
      </c>
      <c r="R22" s="9">
        <v>147.18</v>
      </c>
      <c r="S22" s="9">
        <v>231.28</v>
      </c>
      <c r="T22" s="6"/>
    </row>
    <row r="23" spans="1:20" x14ac:dyDescent="0.35">
      <c r="A23">
        <v>2043</v>
      </c>
      <c r="B23" s="9">
        <v>211.4</v>
      </c>
      <c r="C23" s="9">
        <v>244.18</v>
      </c>
      <c r="D23" s="9">
        <v>244.18</v>
      </c>
      <c r="E23" s="6">
        <v>450.63</v>
      </c>
      <c r="F23" s="6">
        <v>36.24</v>
      </c>
      <c r="G23" s="9">
        <v>9.09</v>
      </c>
      <c r="H23" s="9">
        <v>68.13</v>
      </c>
      <c r="I23" s="9">
        <v>69.819999999999993</v>
      </c>
      <c r="J23" s="9">
        <v>155.38999999999999</v>
      </c>
      <c r="K23" s="6"/>
      <c r="L23" s="13">
        <v>153.97</v>
      </c>
      <c r="M23" s="6">
        <v>32</v>
      </c>
      <c r="N23" s="6"/>
      <c r="O23" s="9">
        <v>17.350000000000001</v>
      </c>
      <c r="P23" s="9">
        <v>17.350000000000001</v>
      </c>
      <c r="Q23" s="6">
        <v>18.649999999999999</v>
      </c>
      <c r="R23" s="9">
        <v>150.72</v>
      </c>
      <c r="S23" s="9">
        <v>236.85</v>
      </c>
      <c r="T23" s="6"/>
    </row>
    <row r="24" spans="1:20" x14ac:dyDescent="0.35">
      <c r="A24">
        <v>2044</v>
      </c>
      <c r="B24" s="9">
        <v>217.24</v>
      </c>
      <c r="C24" s="9">
        <v>250.92</v>
      </c>
      <c r="D24" s="9">
        <v>250.92</v>
      </c>
      <c r="E24" s="6">
        <v>463.08</v>
      </c>
      <c r="F24" s="6">
        <v>37.25</v>
      </c>
      <c r="G24" s="9">
        <v>9.34</v>
      </c>
      <c r="H24" s="9">
        <v>70.010000000000005</v>
      </c>
      <c r="I24" s="9">
        <v>71.75</v>
      </c>
      <c r="J24" s="9">
        <v>159.68</v>
      </c>
      <c r="K24" s="6"/>
      <c r="L24" s="13">
        <v>158.22</v>
      </c>
      <c r="M24" s="6">
        <v>32</v>
      </c>
      <c r="N24" s="6"/>
      <c r="O24" s="9">
        <v>17.11</v>
      </c>
      <c r="P24" s="9">
        <v>17.11</v>
      </c>
      <c r="Q24" s="6">
        <v>19.14</v>
      </c>
      <c r="R24" s="9">
        <v>154.33000000000001</v>
      </c>
      <c r="S24" s="9">
        <v>242.53</v>
      </c>
      <c r="T24" s="6"/>
    </row>
    <row r="25" spans="1:20" x14ac:dyDescent="0.35">
      <c r="A25">
        <v>2045</v>
      </c>
      <c r="B25" s="9">
        <v>223.5</v>
      </c>
      <c r="C25" s="9">
        <v>258.14999999999998</v>
      </c>
      <c r="D25" s="9">
        <v>258.14999999999998</v>
      </c>
      <c r="E25" s="6">
        <v>476.41</v>
      </c>
      <c r="F25" s="6">
        <v>38.32</v>
      </c>
      <c r="G25" s="9">
        <v>9.61</v>
      </c>
      <c r="H25" s="9">
        <v>72.03</v>
      </c>
      <c r="I25" s="9">
        <v>73.819999999999993</v>
      </c>
      <c r="J25" s="9">
        <v>164.28</v>
      </c>
      <c r="K25" s="6"/>
      <c r="L25" s="13">
        <v>162.77000000000001</v>
      </c>
      <c r="M25" s="6">
        <v>32</v>
      </c>
      <c r="N25" s="6"/>
      <c r="O25" s="9">
        <v>17.29</v>
      </c>
      <c r="P25" s="9">
        <v>17.29</v>
      </c>
      <c r="Q25" s="6">
        <v>20.09</v>
      </c>
      <c r="R25" s="9">
        <v>157.96</v>
      </c>
      <c r="S25" s="9">
        <v>248.22</v>
      </c>
      <c r="T25" s="6"/>
    </row>
    <row r="26" spans="1:20" x14ac:dyDescent="0.35">
      <c r="A26">
        <v>2046</v>
      </c>
      <c r="B26" s="9">
        <v>230.17</v>
      </c>
      <c r="C26" s="9">
        <v>265.85000000000002</v>
      </c>
      <c r="D26" s="9">
        <v>265.85000000000002</v>
      </c>
      <c r="E26" s="6">
        <v>490.63</v>
      </c>
      <c r="F26" s="6">
        <v>39.46</v>
      </c>
      <c r="G26" s="9">
        <v>9.89</v>
      </c>
      <c r="H26" s="9">
        <v>74.180000000000007</v>
      </c>
      <c r="I26" s="9">
        <v>76.02</v>
      </c>
      <c r="J26" s="9">
        <v>169.18</v>
      </c>
      <c r="K26" s="6"/>
      <c r="L26" s="13">
        <v>167.63</v>
      </c>
      <c r="M26" s="6">
        <v>32</v>
      </c>
      <c r="N26" s="6"/>
      <c r="O26" s="9">
        <v>16.45</v>
      </c>
      <c r="P26" s="9">
        <v>16.45</v>
      </c>
      <c r="Q26" s="6">
        <v>20.11</v>
      </c>
      <c r="R26" s="9">
        <v>161.56</v>
      </c>
      <c r="S26" s="9">
        <v>253.88</v>
      </c>
      <c r="T26" s="6"/>
    </row>
    <row r="27" spans="1:20" x14ac:dyDescent="0.35">
      <c r="A27">
        <v>2047</v>
      </c>
      <c r="B27" s="9">
        <v>237.1</v>
      </c>
      <c r="C27" s="9">
        <v>273.86</v>
      </c>
      <c r="D27" s="9">
        <v>273.86</v>
      </c>
      <c r="E27" s="6">
        <v>505.41</v>
      </c>
      <c r="F27" s="6">
        <v>40.65</v>
      </c>
      <c r="G27" s="9">
        <v>10.19</v>
      </c>
      <c r="H27" s="9">
        <v>76.41</v>
      </c>
      <c r="I27" s="9">
        <v>78.31</v>
      </c>
      <c r="J27" s="9">
        <v>174.28</v>
      </c>
      <c r="K27" s="6"/>
      <c r="L27" s="13">
        <v>172.68</v>
      </c>
      <c r="M27" s="6">
        <v>33</v>
      </c>
      <c r="N27" s="6"/>
      <c r="O27" s="9">
        <v>16.13</v>
      </c>
      <c r="P27" s="9">
        <v>16.13</v>
      </c>
      <c r="Q27" s="6">
        <v>20.72</v>
      </c>
      <c r="R27" s="9">
        <v>165.14</v>
      </c>
      <c r="S27" s="9">
        <v>259.51</v>
      </c>
      <c r="T27" s="6"/>
    </row>
    <row r="28" spans="1:20" x14ac:dyDescent="0.35">
      <c r="A28">
        <v>2048</v>
      </c>
      <c r="B28" s="9">
        <v>244.34</v>
      </c>
      <c r="C28" s="9">
        <v>282.22000000000003</v>
      </c>
      <c r="D28" s="9">
        <v>282.22000000000003</v>
      </c>
      <c r="E28" s="6">
        <v>520.84</v>
      </c>
      <c r="F28" s="6">
        <v>41.89</v>
      </c>
      <c r="G28" s="9">
        <v>10.5</v>
      </c>
      <c r="H28" s="9">
        <v>78.739999999999995</v>
      </c>
      <c r="I28" s="9">
        <v>80.7</v>
      </c>
      <c r="J28" s="9">
        <v>179.6</v>
      </c>
      <c r="K28" s="6"/>
      <c r="L28" s="13">
        <v>177.95</v>
      </c>
      <c r="M28" s="6">
        <v>33</v>
      </c>
      <c r="N28" s="6"/>
      <c r="O28" s="9">
        <v>14.95</v>
      </c>
      <c r="P28" s="9">
        <v>14.95</v>
      </c>
      <c r="Q28" s="6">
        <v>20.52</v>
      </c>
      <c r="R28" s="9">
        <v>168.78</v>
      </c>
      <c r="S28" s="9">
        <v>265.23</v>
      </c>
      <c r="T28" s="6"/>
    </row>
    <row r="29" spans="1:20" x14ac:dyDescent="0.35">
      <c r="A29">
        <v>2049</v>
      </c>
      <c r="B29" s="9">
        <v>251.85</v>
      </c>
      <c r="C29" s="9">
        <v>290.89999999999998</v>
      </c>
      <c r="D29" s="9">
        <v>290.89999999999998</v>
      </c>
      <c r="E29" s="6">
        <v>536.86</v>
      </c>
      <c r="F29" s="6">
        <v>43.18</v>
      </c>
      <c r="G29" s="9">
        <v>10.82</v>
      </c>
      <c r="H29" s="9">
        <v>81.16</v>
      </c>
      <c r="I29" s="9">
        <v>83.18</v>
      </c>
      <c r="J29" s="9">
        <v>185.12</v>
      </c>
      <c r="K29" s="6"/>
      <c r="L29" s="13">
        <v>183.43</v>
      </c>
      <c r="M29" s="6">
        <v>33</v>
      </c>
      <c r="N29" s="6"/>
      <c r="O29" s="9">
        <v>12.63</v>
      </c>
      <c r="P29" s="9">
        <v>12.63</v>
      </c>
      <c r="Q29" s="6">
        <v>19.239999999999998</v>
      </c>
      <c r="R29" s="9">
        <v>172.56</v>
      </c>
      <c r="S29" s="9">
        <v>271.17</v>
      </c>
      <c r="T29" s="6"/>
    </row>
    <row r="30" spans="1:20" x14ac:dyDescent="0.35">
      <c r="A30">
        <v>2050</v>
      </c>
      <c r="B30" s="9">
        <v>259.64999999999998</v>
      </c>
      <c r="C30" s="9">
        <v>299.91000000000003</v>
      </c>
      <c r="D30" s="9">
        <v>299.91000000000003</v>
      </c>
      <c r="E30" s="6">
        <v>553.49</v>
      </c>
      <c r="F30" s="6">
        <v>44.52</v>
      </c>
      <c r="G30" s="9">
        <v>11.16</v>
      </c>
      <c r="H30" s="9">
        <v>83.68</v>
      </c>
      <c r="I30" s="9">
        <v>85.76</v>
      </c>
      <c r="J30" s="9">
        <v>190.85</v>
      </c>
      <c r="K30" s="6"/>
      <c r="L30" s="13">
        <v>189.11</v>
      </c>
      <c r="M30" s="6">
        <v>34</v>
      </c>
      <c r="N30" s="6"/>
      <c r="O30" s="9">
        <v>13.04</v>
      </c>
      <c r="P30" s="9">
        <v>13.04</v>
      </c>
      <c r="Q30" s="6">
        <v>19.84</v>
      </c>
      <c r="R30" s="9">
        <v>176.49</v>
      </c>
      <c r="S30" s="9">
        <v>277.35000000000002</v>
      </c>
      <c r="T30" s="6"/>
    </row>
    <row r="31" spans="1:20" ht="14.9" customHeight="1"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7A885-442D-4C90-B7AF-2E2B271AC10D}">
  <dimension ref="A1:T32"/>
  <sheetViews>
    <sheetView workbookViewId="0">
      <selection activeCell="D28" sqref="D28"/>
    </sheetView>
  </sheetViews>
  <sheetFormatPr defaultRowHeight="14.5" x14ac:dyDescent="0.35"/>
  <sheetData>
    <row r="1" spans="1:20" ht="25" x14ac:dyDescent="0.35">
      <c r="A1" s="1" t="s">
        <v>0</v>
      </c>
    </row>
    <row r="2" spans="1:20" x14ac:dyDescent="0.35">
      <c r="A2" s="2" t="s">
        <v>64</v>
      </c>
    </row>
    <row r="3" spans="1:20" ht="83.5" x14ac:dyDescent="0.35">
      <c r="B3" s="12" t="s">
        <v>2</v>
      </c>
      <c r="C3" s="12" t="s">
        <v>30</v>
      </c>
      <c r="D3" s="12" t="s">
        <v>11</v>
      </c>
      <c r="E3" s="12" t="s">
        <v>31</v>
      </c>
      <c r="F3" s="12" t="s">
        <v>63</v>
      </c>
      <c r="G3" s="12" t="s">
        <v>16</v>
      </c>
      <c r="H3" s="14" t="s">
        <v>17</v>
      </c>
      <c r="I3" s="12" t="s">
        <v>18</v>
      </c>
      <c r="J3" s="12" t="s">
        <v>19</v>
      </c>
      <c r="K3" s="12" t="s">
        <v>20</v>
      </c>
      <c r="L3" s="12" t="s">
        <v>21</v>
      </c>
      <c r="M3" s="12" t="s">
        <v>22</v>
      </c>
      <c r="N3" s="12" t="s">
        <v>23</v>
      </c>
      <c r="O3" s="12" t="s">
        <v>24</v>
      </c>
      <c r="P3" s="12" t="s">
        <v>25</v>
      </c>
      <c r="Q3" s="12" t="s">
        <v>26</v>
      </c>
      <c r="R3" s="12" t="s">
        <v>27</v>
      </c>
      <c r="S3" s="12" t="s">
        <v>28</v>
      </c>
      <c r="T3" s="15" t="s">
        <v>29</v>
      </c>
    </row>
    <row r="4" spans="1:20" x14ac:dyDescent="0.35">
      <c r="A4">
        <v>2024</v>
      </c>
      <c r="B4" s="9">
        <v>1.35</v>
      </c>
      <c r="C4" s="9">
        <v>1.1000000000000001</v>
      </c>
      <c r="D4" s="9">
        <v>1.1000000000000001</v>
      </c>
      <c r="E4" s="9">
        <v>4.22</v>
      </c>
      <c r="F4" s="13">
        <v>8.1199999999999992</v>
      </c>
      <c r="G4" s="7"/>
      <c r="H4" s="7">
        <v>6.67</v>
      </c>
      <c r="I4" s="9">
        <v>0.9</v>
      </c>
      <c r="J4" s="9">
        <v>5</v>
      </c>
      <c r="K4" s="9">
        <v>36</v>
      </c>
      <c r="L4" s="9">
        <v>0.98</v>
      </c>
      <c r="M4" s="9">
        <v>0.98</v>
      </c>
      <c r="N4" s="9">
        <v>0.98</v>
      </c>
      <c r="O4" s="7"/>
      <c r="P4" s="7"/>
      <c r="Q4" s="9">
        <v>2.68</v>
      </c>
      <c r="R4" s="7">
        <v>2.12</v>
      </c>
      <c r="S4" s="9">
        <v>19.39</v>
      </c>
      <c r="T4" s="13">
        <v>2.61</v>
      </c>
    </row>
    <row r="5" spans="1:20" x14ac:dyDescent="0.35">
      <c r="A5">
        <v>2025</v>
      </c>
      <c r="B5" s="9">
        <v>1.39</v>
      </c>
      <c r="C5" s="9">
        <v>1.1299999999999999</v>
      </c>
      <c r="D5" s="9">
        <v>1.1299999999999999</v>
      </c>
      <c r="E5" s="9">
        <v>4.33</v>
      </c>
      <c r="F5" s="13">
        <v>8.35</v>
      </c>
      <c r="G5" s="7"/>
      <c r="H5" s="7">
        <f>H4*($R5/$R4)</f>
        <v>6.827311320754716</v>
      </c>
      <c r="I5" s="9">
        <v>0.93</v>
      </c>
      <c r="J5" s="9">
        <v>5.01</v>
      </c>
      <c r="K5" s="9">
        <v>42</v>
      </c>
      <c r="L5" s="9">
        <v>0.99</v>
      </c>
      <c r="M5" s="9">
        <v>0.99</v>
      </c>
      <c r="N5" s="9">
        <v>0.99</v>
      </c>
      <c r="O5" s="7"/>
      <c r="P5" s="7"/>
      <c r="Q5" s="9">
        <v>2.75</v>
      </c>
      <c r="R5" s="7">
        <v>2.17</v>
      </c>
      <c r="S5" s="9">
        <v>19.899999999999999</v>
      </c>
      <c r="T5" s="13">
        <v>2.61</v>
      </c>
    </row>
    <row r="6" spans="1:20" x14ac:dyDescent="0.35">
      <c r="A6">
        <v>2026</v>
      </c>
      <c r="B6" s="9">
        <v>1.43</v>
      </c>
      <c r="C6" s="9">
        <v>1.1599999999999999</v>
      </c>
      <c r="D6" s="9">
        <v>1.1599999999999999</v>
      </c>
      <c r="E6" s="9">
        <v>4.45</v>
      </c>
      <c r="F6" s="13">
        <v>8.56</v>
      </c>
      <c r="G6" s="7"/>
      <c r="H6" s="7">
        <f t="shared" ref="H6:H21" si="0">H5*($R6/$R5)</f>
        <v>7.0160849056603771</v>
      </c>
      <c r="I6" s="9">
        <v>0.95</v>
      </c>
      <c r="J6" s="9">
        <v>5.14</v>
      </c>
      <c r="K6" s="9">
        <v>42</v>
      </c>
      <c r="L6" s="9">
        <v>1.02</v>
      </c>
      <c r="M6" s="9">
        <v>1.02</v>
      </c>
      <c r="N6" s="9">
        <v>1.02</v>
      </c>
      <c r="O6" s="7"/>
      <c r="P6" s="7"/>
      <c r="Q6" s="9">
        <v>2.83</v>
      </c>
      <c r="R6" s="7">
        <v>2.23</v>
      </c>
      <c r="S6" s="9">
        <v>20.46</v>
      </c>
      <c r="T6" s="13">
        <v>2.61</v>
      </c>
    </row>
    <row r="7" spans="1:20" x14ac:dyDescent="0.35">
      <c r="A7">
        <v>2027</v>
      </c>
      <c r="B7" s="9">
        <v>1.47</v>
      </c>
      <c r="C7" s="9">
        <v>1.2</v>
      </c>
      <c r="D7" s="9">
        <v>1.2</v>
      </c>
      <c r="E7" s="9">
        <v>4.57</v>
      </c>
      <c r="F7" s="13">
        <v>8.81</v>
      </c>
      <c r="G7" s="7"/>
      <c r="H7" s="7">
        <f t="shared" si="0"/>
        <v>7.2048584905660382</v>
      </c>
      <c r="I7" s="9">
        <v>0.98</v>
      </c>
      <c r="J7" s="9">
        <v>5.29</v>
      </c>
      <c r="K7" s="9">
        <v>40</v>
      </c>
      <c r="L7" s="9">
        <v>1.05</v>
      </c>
      <c r="M7" s="9">
        <v>1.05</v>
      </c>
      <c r="N7" s="9">
        <v>1.05</v>
      </c>
      <c r="O7" s="7"/>
      <c r="P7" s="7"/>
      <c r="Q7" s="9">
        <v>2.91</v>
      </c>
      <c r="R7" s="7">
        <v>2.29</v>
      </c>
      <c r="S7" s="9">
        <v>21.04</v>
      </c>
      <c r="T7" s="13">
        <v>2.61</v>
      </c>
    </row>
    <row r="8" spans="1:20" x14ac:dyDescent="0.35">
      <c r="A8">
        <v>2028</v>
      </c>
      <c r="B8" s="9">
        <v>1.51</v>
      </c>
      <c r="C8" s="9">
        <v>1.23</v>
      </c>
      <c r="D8" s="9">
        <v>1.23</v>
      </c>
      <c r="E8" s="9">
        <v>4.7</v>
      </c>
      <c r="F8" s="13">
        <v>9.0500000000000007</v>
      </c>
      <c r="G8" s="7"/>
      <c r="H8" s="7">
        <f t="shared" si="0"/>
        <v>7.4250943396226416</v>
      </c>
      <c r="I8" s="9">
        <v>1</v>
      </c>
      <c r="J8" s="9">
        <v>5.44</v>
      </c>
      <c r="K8" s="9">
        <v>40</v>
      </c>
      <c r="L8" s="9">
        <v>1.08</v>
      </c>
      <c r="M8" s="9">
        <v>1.08</v>
      </c>
      <c r="N8" s="9">
        <v>1.08</v>
      </c>
      <c r="O8" s="7"/>
      <c r="P8" s="7"/>
      <c r="Q8" s="9">
        <v>2.99</v>
      </c>
      <c r="R8" s="7">
        <v>2.36</v>
      </c>
      <c r="S8" s="9">
        <v>21.62</v>
      </c>
      <c r="T8" s="13">
        <v>2.61</v>
      </c>
    </row>
    <row r="9" spans="1:20" x14ac:dyDescent="0.35">
      <c r="A9">
        <v>2029</v>
      </c>
      <c r="B9" s="9">
        <v>1.55</v>
      </c>
      <c r="C9" s="9">
        <v>1.26</v>
      </c>
      <c r="D9" s="9">
        <v>1.26</v>
      </c>
      <c r="E9" s="9">
        <v>4.83</v>
      </c>
      <c r="F9" s="13">
        <v>9.3000000000000007</v>
      </c>
      <c r="G9" s="7"/>
      <c r="H9" s="7">
        <f t="shared" si="0"/>
        <v>7.6138679245283019</v>
      </c>
      <c r="I9" s="9">
        <v>1.03</v>
      </c>
      <c r="J9" s="9">
        <v>5.59</v>
      </c>
      <c r="K9" s="9">
        <v>39</v>
      </c>
      <c r="L9" s="9">
        <v>1.1100000000000001</v>
      </c>
      <c r="M9" s="9">
        <v>1.1100000000000001</v>
      </c>
      <c r="N9" s="9">
        <v>1.1100000000000001</v>
      </c>
      <c r="O9" s="7"/>
      <c r="P9" s="7"/>
      <c r="Q9" s="9">
        <v>3.07</v>
      </c>
      <c r="R9" s="7">
        <v>2.42</v>
      </c>
      <c r="S9" s="9">
        <v>22.21</v>
      </c>
      <c r="T9" s="13">
        <v>2.61</v>
      </c>
    </row>
    <row r="10" spans="1:20" x14ac:dyDescent="0.35">
      <c r="A10">
        <v>2030</v>
      </c>
      <c r="B10" s="9">
        <v>1.59</v>
      </c>
      <c r="C10" s="9">
        <v>1.3</v>
      </c>
      <c r="D10" s="9">
        <v>1.3</v>
      </c>
      <c r="E10" s="9">
        <v>4.96</v>
      </c>
      <c r="F10" s="13">
        <v>9.56</v>
      </c>
      <c r="G10" s="7"/>
      <c r="H10" s="7">
        <f t="shared" si="0"/>
        <v>7.8341037735849062</v>
      </c>
      <c r="I10" s="9">
        <v>1.06</v>
      </c>
      <c r="J10" s="9">
        <v>5.74</v>
      </c>
      <c r="K10" s="9">
        <v>38</v>
      </c>
      <c r="L10" s="9">
        <v>1.1399999999999999</v>
      </c>
      <c r="M10" s="9">
        <v>1.1399999999999999</v>
      </c>
      <c r="N10" s="9">
        <v>1.1399999999999999</v>
      </c>
      <c r="O10" s="7"/>
      <c r="P10" s="7"/>
      <c r="Q10" s="9">
        <v>3.15</v>
      </c>
      <c r="R10" s="7">
        <v>2.4900000000000002</v>
      </c>
      <c r="S10" s="9">
        <v>22.8</v>
      </c>
      <c r="T10" s="13">
        <v>2.61</v>
      </c>
    </row>
    <row r="11" spans="1:20" x14ac:dyDescent="0.35">
      <c r="A11">
        <v>2031</v>
      </c>
      <c r="B11" s="9">
        <v>1.63</v>
      </c>
      <c r="C11" s="9">
        <v>1.33</v>
      </c>
      <c r="D11" s="9">
        <v>1.33</v>
      </c>
      <c r="E11" s="9">
        <v>5.08</v>
      </c>
      <c r="F11" s="13">
        <v>9.81</v>
      </c>
      <c r="G11" s="7"/>
      <c r="H11" s="7">
        <f t="shared" si="0"/>
        <v>8.0543396226415087</v>
      </c>
      <c r="I11" s="9">
        <v>1.0900000000000001</v>
      </c>
      <c r="J11" s="9">
        <v>5.89</v>
      </c>
      <c r="K11" s="9">
        <v>38</v>
      </c>
      <c r="L11" s="9">
        <v>1.1100000000000001</v>
      </c>
      <c r="M11" s="9">
        <v>1.1100000000000001</v>
      </c>
      <c r="N11" s="9">
        <v>1.1100000000000001</v>
      </c>
      <c r="O11" s="7"/>
      <c r="P11" s="7"/>
      <c r="Q11" s="9">
        <v>3.24</v>
      </c>
      <c r="R11" s="7">
        <v>2.56</v>
      </c>
      <c r="S11" s="9">
        <v>23.38</v>
      </c>
      <c r="T11" s="13">
        <v>2.61</v>
      </c>
    </row>
    <row r="12" spans="1:20" x14ac:dyDescent="0.35">
      <c r="A12">
        <v>2032</v>
      </c>
      <c r="B12" s="9">
        <v>1.67</v>
      </c>
      <c r="C12" s="9">
        <v>1.36</v>
      </c>
      <c r="D12" s="9">
        <v>1.36</v>
      </c>
      <c r="E12" s="9">
        <v>5.22</v>
      </c>
      <c r="F12" s="13">
        <v>10.06</v>
      </c>
      <c r="G12" s="7"/>
      <c r="H12" s="7">
        <f t="shared" si="0"/>
        <v>8.2431132075471698</v>
      </c>
      <c r="I12" s="9">
        <v>1.1200000000000001</v>
      </c>
      <c r="J12" s="9">
        <v>6.04</v>
      </c>
      <c r="K12" s="9">
        <v>37</v>
      </c>
      <c r="L12" s="9">
        <v>0.81</v>
      </c>
      <c r="M12" s="9">
        <v>0.81</v>
      </c>
      <c r="N12" s="9">
        <v>0.81</v>
      </c>
      <c r="O12" s="7"/>
      <c r="P12" s="7"/>
      <c r="Q12" s="9">
        <v>3.32</v>
      </c>
      <c r="R12" s="7">
        <v>2.62</v>
      </c>
      <c r="S12" s="9">
        <v>23.98</v>
      </c>
      <c r="T12" s="13">
        <v>2.61</v>
      </c>
    </row>
    <row r="13" spans="1:20" x14ac:dyDescent="0.35">
      <c r="A13">
        <v>2033</v>
      </c>
      <c r="B13" s="9">
        <v>1.71</v>
      </c>
      <c r="C13" s="9">
        <v>1.4</v>
      </c>
      <c r="D13" s="9">
        <v>1.4</v>
      </c>
      <c r="E13" s="9">
        <v>5.35</v>
      </c>
      <c r="F13" s="13">
        <v>10.32</v>
      </c>
      <c r="G13" s="7"/>
      <c r="H13" s="7">
        <f t="shared" si="0"/>
        <v>8.4633490566037732</v>
      </c>
      <c r="I13" s="9">
        <v>1.1399999999999999</v>
      </c>
      <c r="J13" s="9">
        <v>6.2</v>
      </c>
      <c r="K13" s="9">
        <v>36</v>
      </c>
      <c r="L13" s="9">
        <v>0.24</v>
      </c>
      <c r="M13" s="9">
        <v>0.24</v>
      </c>
      <c r="N13" s="9">
        <v>0.24</v>
      </c>
      <c r="O13" s="7"/>
      <c r="P13" s="7"/>
      <c r="Q13" s="9">
        <v>3.4</v>
      </c>
      <c r="R13" s="7">
        <v>2.69</v>
      </c>
      <c r="S13" s="9">
        <v>24.6</v>
      </c>
      <c r="T13" s="13">
        <v>2.61</v>
      </c>
    </row>
    <row r="14" spans="1:20" x14ac:dyDescent="0.35">
      <c r="A14">
        <v>2034</v>
      </c>
      <c r="B14" s="9">
        <v>1.76</v>
      </c>
      <c r="C14" s="9">
        <v>1.43</v>
      </c>
      <c r="D14" s="9">
        <v>1.43</v>
      </c>
      <c r="E14" s="9">
        <v>5.49</v>
      </c>
      <c r="F14" s="13">
        <v>10.59</v>
      </c>
      <c r="G14" s="7"/>
      <c r="H14" s="7">
        <f t="shared" si="0"/>
        <v>8.6835849056603767</v>
      </c>
      <c r="I14" s="9">
        <v>1.17</v>
      </c>
      <c r="J14" s="9">
        <v>6.36</v>
      </c>
      <c r="K14" s="9">
        <v>46</v>
      </c>
      <c r="L14" s="9">
        <v>0.25</v>
      </c>
      <c r="M14" s="9">
        <v>0.25</v>
      </c>
      <c r="N14" s="9">
        <v>0.25</v>
      </c>
      <c r="O14" s="7"/>
      <c r="P14" s="7"/>
      <c r="Q14" s="9">
        <v>3.49</v>
      </c>
      <c r="R14" s="7">
        <v>2.76</v>
      </c>
      <c r="S14" s="9">
        <v>25.24</v>
      </c>
      <c r="T14" s="13">
        <v>2.61</v>
      </c>
    </row>
    <row r="15" spans="1:20" x14ac:dyDescent="0.35">
      <c r="A15">
        <v>2035</v>
      </c>
      <c r="B15" s="9">
        <v>1.81</v>
      </c>
      <c r="C15" s="9">
        <v>1.47</v>
      </c>
      <c r="D15" s="9">
        <v>1.47</v>
      </c>
      <c r="E15" s="9">
        <v>5.63</v>
      </c>
      <c r="F15" s="13">
        <v>10.86</v>
      </c>
      <c r="G15" s="7"/>
      <c r="H15" s="7">
        <f t="shared" si="0"/>
        <v>8.9038207547169819</v>
      </c>
      <c r="I15" s="9">
        <v>1.2</v>
      </c>
      <c r="J15" s="9">
        <v>6.52</v>
      </c>
      <c r="K15" s="9">
        <v>45</v>
      </c>
      <c r="L15" s="9">
        <v>0.26</v>
      </c>
      <c r="M15" s="9">
        <v>0.26</v>
      </c>
      <c r="N15" s="9">
        <v>0.26</v>
      </c>
      <c r="O15" s="7"/>
      <c r="P15" s="7"/>
      <c r="Q15" s="9">
        <v>3.58</v>
      </c>
      <c r="R15" s="7">
        <v>2.83</v>
      </c>
      <c r="S15" s="9">
        <v>25.9</v>
      </c>
      <c r="T15" s="13">
        <v>2.61</v>
      </c>
    </row>
    <row r="16" spans="1:20" x14ac:dyDescent="0.35">
      <c r="A16">
        <v>2036</v>
      </c>
      <c r="B16" s="9">
        <v>1.85</v>
      </c>
      <c r="C16" s="9">
        <v>1.51</v>
      </c>
      <c r="D16" s="9">
        <v>1.51</v>
      </c>
      <c r="E16" s="9">
        <v>5.78</v>
      </c>
      <c r="F16" s="13">
        <v>11.15</v>
      </c>
      <c r="G16" s="7"/>
      <c r="H16" s="7">
        <f t="shared" si="0"/>
        <v>9.1240566037735853</v>
      </c>
      <c r="I16" s="9">
        <v>1.24</v>
      </c>
      <c r="J16" s="9">
        <v>6.69</v>
      </c>
      <c r="K16" s="9">
        <v>46</v>
      </c>
      <c r="L16" s="9">
        <v>0.26</v>
      </c>
      <c r="M16" s="9">
        <v>0.26</v>
      </c>
      <c r="N16" s="9">
        <v>0.26</v>
      </c>
      <c r="O16" s="7"/>
      <c r="P16" s="7"/>
      <c r="Q16" s="9">
        <v>3.68</v>
      </c>
      <c r="R16" s="7">
        <v>2.9</v>
      </c>
      <c r="S16" s="9">
        <v>26.59</v>
      </c>
      <c r="T16" s="13">
        <v>2.61</v>
      </c>
    </row>
    <row r="17" spans="1:20" x14ac:dyDescent="0.35">
      <c r="A17">
        <v>2037</v>
      </c>
      <c r="B17" s="9">
        <v>1.9</v>
      </c>
      <c r="C17" s="9">
        <v>1.55</v>
      </c>
      <c r="D17" s="9">
        <v>1.55</v>
      </c>
      <c r="E17" s="9">
        <v>5.94</v>
      </c>
      <c r="F17" s="13">
        <v>11.44</v>
      </c>
      <c r="G17" s="7"/>
      <c r="H17" s="7">
        <f t="shared" si="0"/>
        <v>9.3757547169811328</v>
      </c>
      <c r="I17" s="9">
        <v>1.27</v>
      </c>
      <c r="J17" s="9">
        <v>6.87</v>
      </c>
      <c r="K17" s="9">
        <v>46</v>
      </c>
      <c r="L17" s="9">
        <v>0.27</v>
      </c>
      <c r="M17" s="9">
        <v>0.27</v>
      </c>
      <c r="N17" s="9">
        <v>0.27</v>
      </c>
      <c r="O17" s="7"/>
      <c r="P17" s="7"/>
      <c r="Q17" s="9">
        <v>3.78</v>
      </c>
      <c r="R17" s="7">
        <v>2.98</v>
      </c>
      <c r="S17" s="9">
        <v>27.3</v>
      </c>
      <c r="T17" s="13">
        <v>2.61</v>
      </c>
    </row>
    <row r="18" spans="1:20" x14ac:dyDescent="0.35">
      <c r="A18">
        <v>2038</v>
      </c>
      <c r="B18" s="9">
        <v>1.95</v>
      </c>
      <c r="C18" s="9">
        <v>1.59</v>
      </c>
      <c r="D18" s="9">
        <v>1.59</v>
      </c>
      <c r="E18" s="9">
        <v>6.1</v>
      </c>
      <c r="F18" s="13">
        <v>11.75</v>
      </c>
      <c r="G18" s="7"/>
      <c r="H18" s="7">
        <f t="shared" si="0"/>
        <v>9.6274528301886804</v>
      </c>
      <c r="I18" s="9">
        <v>1.3</v>
      </c>
      <c r="J18" s="9">
        <v>7.06</v>
      </c>
      <c r="K18" s="9">
        <v>46</v>
      </c>
      <c r="L18" s="9">
        <v>0.28000000000000003</v>
      </c>
      <c r="M18" s="9">
        <v>0.28000000000000003</v>
      </c>
      <c r="N18" s="9">
        <v>0.28000000000000003</v>
      </c>
      <c r="O18" s="7"/>
      <c r="P18" s="7"/>
      <c r="Q18" s="9">
        <v>3.88</v>
      </c>
      <c r="R18" s="7">
        <v>3.06</v>
      </c>
      <c r="S18" s="9">
        <v>28.04</v>
      </c>
      <c r="T18" s="13">
        <v>2.61</v>
      </c>
    </row>
    <row r="19" spans="1:20" x14ac:dyDescent="0.35">
      <c r="A19">
        <v>2039</v>
      </c>
      <c r="B19" s="9">
        <v>2.0099999999999998</v>
      </c>
      <c r="C19" s="9">
        <v>1.64</v>
      </c>
      <c r="D19" s="9">
        <v>1.64</v>
      </c>
      <c r="E19" s="9">
        <v>6.26</v>
      </c>
      <c r="F19" s="13">
        <v>12.07</v>
      </c>
      <c r="G19" s="7"/>
      <c r="H19" s="7">
        <f t="shared" si="0"/>
        <v>9.8791509433962297</v>
      </c>
      <c r="I19" s="9">
        <v>1.34</v>
      </c>
      <c r="J19" s="9">
        <v>7.25</v>
      </c>
      <c r="K19" s="9">
        <v>47</v>
      </c>
      <c r="L19" s="9">
        <v>0.28999999999999998</v>
      </c>
      <c r="M19" s="9">
        <v>0.28999999999999998</v>
      </c>
      <c r="N19" s="9">
        <v>0.28999999999999998</v>
      </c>
      <c r="O19" s="7"/>
      <c r="P19" s="7"/>
      <c r="Q19" s="9">
        <v>3.98</v>
      </c>
      <c r="R19" s="7">
        <v>3.14</v>
      </c>
      <c r="S19" s="9">
        <v>28.79</v>
      </c>
      <c r="T19" s="13">
        <v>2.61</v>
      </c>
    </row>
    <row r="20" spans="1:20" x14ac:dyDescent="0.35">
      <c r="A20">
        <v>2040</v>
      </c>
      <c r="B20" s="9">
        <v>2.06</v>
      </c>
      <c r="C20" s="9">
        <v>1.68</v>
      </c>
      <c r="D20" s="9">
        <v>1.68</v>
      </c>
      <c r="E20" s="9">
        <v>6.43</v>
      </c>
      <c r="F20" s="13">
        <v>12.39</v>
      </c>
      <c r="G20" s="7"/>
      <c r="H20" s="7">
        <f t="shared" si="0"/>
        <v>10.16231132075472</v>
      </c>
      <c r="I20" s="9">
        <v>1.37</v>
      </c>
      <c r="J20" s="9">
        <v>7.44</v>
      </c>
      <c r="K20" s="9">
        <v>47</v>
      </c>
      <c r="L20" s="9">
        <v>0.28999999999999998</v>
      </c>
      <c r="M20" s="9">
        <v>0.28999999999999998</v>
      </c>
      <c r="N20" s="9">
        <v>0.28999999999999998</v>
      </c>
      <c r="O20" s="7"/>
      <c r="P20" s="7"/>
      <c r="Q20" s="9">
        <v>4.09</v>
      </c>
      <c r="R20" s="7">
        <v>3.23</v>
      </c>
      <c r="S20" s="9">
        <v>29.57</v>
      </c>
      <c r="T20" s="13">
        <v>2.61</v>
      </c>
    </row>
    <row r="21" spans="1:20" x14ac:dyDescent="0.35">
      <c r="A21">
        <v>2041</v>
      </c>
      <c r="B21" s="9">
        <v>2.12</v>
      </c>
      <c r="C21" s="9">
        <v>1.73</v>
      </c>
      <c r="D21" s="9">
        <v>1.73</v>
      </c>
      <c r="E21" s="9">
        <v>6.61</v>
      </c>
      <c r="F21" s="13">
        <v>12.73</v>
      </c>
      <c r="G21" s="7"/>
      <c r="H21" s="7">
        <f t="shared" si="0"/>
        <v>10.445471698113209</v>
      </c>
      <c r="I21" s="9">
        <v>1.41</v>
      </c>
      <c r="J21" s="9">
        <v>7.64</v>
      </c>
      <c r="K21" s="9">
        <v>47</v>
      </c>
      <c r="L21" s="9">
        <v>0.3</v>
      </c>
      <c r="M21" s="9">
        <v>0.3</v>
      </c>
      <c r="N21" s="9">
        <v>0.3</v>
      </c>
      <c r="O21" s="7"/>
      <c r="P21" s="7"/>
      <c r="Q21" s="9">
        <v>4.2</v>
      </c>
      <c r="R21" s="7">
        <v>3.32</v>
      </c>
      <c r="S21" s="9">
        <v>30.37</v>
      </c>
      <c r="T21" s="13">
        <v>2.61</v>
      </c>
    </row>
    <row r="22" spans="1:20" x14ac:dyDescent="0.35">
      <c r="A22">
        <v>2042</v>
      </c>
      <c r="B22" s="9">
        <v>2.17</v>
      </c>
      <c r="C22" s="9">
        <v>1.77</v>
      </c>
      <c r="D22" s="9">
        <v>1.77</v>
      </c>
      <c r="E22" s="9">
        <v>6.78</v>
      </c>
      <c r="F22" s="13">
        <v>13.07</v>
      </c>
      <c r="G22" s="7"/>
      <c r="H22" s="7">
        <f t="shared" ref="H22:H30" si="1">H21*($R22/$R21)</f>
        <v>10.728632075471701</v>
      </c>
      <c r="I22" s="9">
        <v>1.45</v>
      </c>
      <c r="J22" s="9">
        <v>7.85</v>
      </c>
      <c r="K22" s="9">
        <v>48</v>
      </c>
      <c r="L22" s="9">
        <v>0.31</v>
      </c>
      <c r="M22" s="9">
        <v>0.31</v>
      </c>
      <c r="N22" s="9">
        <v>0.31</v>
      </c>
      <c r="O22" s="7"/>
      <c r="P22" s="7"/>
      <c r="Q22" s="9">
        <v>4.32</v>
      </c>
      <c r="R22" s="7">
        <v>3.41</v>
      </c>
      <c r="S22" s="9">
        <v>31.2</v>
      </c>
      <c r="T22" s="13">
        <v>2.61</v>
      </c>
    </row>
    <row r="23" spans="1:20" x14ac:dyDescent="0.35">
      <c r="A23">
        <v>2043</v>
      </c>
      <c r="B23" s="9">
        <v>2.23</v>
      </c>
      <c r="C23" s="9">
        <v>1.82</v>
      </c>
      <c r="D23" s="9">
        <v>1.82</v>
      </c>
      <c r="E23" s="9">
        <v>6.97</v>
      </c>
      <c r="F23" s="13">
        <v>13.43</v>
      </c>
      <c r="G23" s="7"/>
      <c r="H23" s="7">
        <f t="shared" si="1"/>
        <v>11.011792452830191</v>
      </c>
      <c r="I23" s="9">
        <v>1.49</v>
      </c>
      <c r="J23" s="9">
        <v>8.06</v>
      </c>
      <c r="K23" s="9">
        <v>48</v>
      </c>
      <c r="L23" s="9">
        <v>0.32</v>
      </c>
      <c r="M23" s="9">
        <v>0.32</v>
      </c>
      <c r="N23" s="9">
        <v>0.32</v>
      </c>
      <c r="O23" s="7"/>
      <c r="P23" s="7"/>
      <c r="Q23" s="9">
        <v>4.43</v>
      </c>
      <c r="R23" s="7">
        <v>3.5</v>
      </c>
      <c r="S23" s="9">
        <v>32.049999999999997</v>
      </c>
      <c r="T23" s="13">
        <v>2.61</v>
      </c>
    </row>
    <row r="24" spans="1:20" x14ac:dyDescent="0.35">
      <c r="A24">
        <v>2044</v>
      </c>
      <c r="B24" s="9">
        <v>2.2999999999999998</v>
      </c>
      <c r="C24" s="9">
        <v>1.87</v>
      </c>
      <c r="D24" s="9">
        <v>1.87</v>
      </c>
      <c r="E24" s="9">
        <v>7.16</v>
      </c>
      <c r="F24" s="13">
        <v>13.8</v>
      </c>
      <c r="G24" s="7"/>
      <c r="H24" s="7">
        <f t="shared" si="1"/>
        <v>11.294952830188681</v>
      </c>
      <c r="I24" s="9">
        <v>1.53</v>
      </c>
      <c r="J24" s="9">
        <v>8.2799999999999994</v>
      </c>
      <c r="K24" s="9">
        <v>48</v>
      </c>
      <c r="L24" s="9">
        <v>0.33</v>
      </c>
      <c r="M24" s="9">
        <v>0.33</v>
      </c>
      <c r="N24" s="9">
        <v>0.33</v>
      </c>
      <c r="O24" s="7"/>
      <c r="P24" s="7"/>
      <c r="Q24" s="9">
        <v>4.5599999999999996</v>
      </c>
      <c r="R24" s="7">
        <v>3.59</v>
      </c>
      <c r="S24" s="9">
        <v>32.93</v>
      </c>
      <c r="T24" s="13">
        <v>2.61</v>
      </c>
    </row>
    <row r="25" spans="1:20" x14ac:dyDescent="0.35">
      <c r="A25">
        <v>2045</v>
      </c>
      <c r="B25" s="9">
        <v>2.36</v>
      </c>
      <c r="C25" s="9">
        <v>1.93</v>
      </c>
      <c r="D25" s="9">
        <v>1.93</v>
      </c>
      <c r="E25" s="9">
        <v>7.37</v>
      </c>
      <c r="F25" s="13">
        <v>14.18</v>
      </c>
      <c r="G25" s="7"/>
      <c r="H25" s="7">
        <f t="shared" si="1"/>
        <v>11.609575471698115</v>
      </c>
      <c r="I25" s="9">
        <v>1.57</v>
      </c>
      <c r="J25" s="9">
        <v>8.51</v>
      </c>
      <c r="K25" s="9">
        <v>49</v>
      </c>
      <c r="L25" s="9">
        <v>0.34</v>
      </c>
      <c r="M25" s="9">
        <v>0.34</v>
      </c>
      <c r="N25" s="9">
        <v>0.34</v>
      </c>
      <c r="O25" s="7"/>
      <c r="P25" s="7"/>
      <c r="Q25" s="9">
        <v>4.6900000000000004</v>
      </c>
      <c r="R25" s="7">
        <v>3.69</v>
      </c>
      <c r="S25" s="9">
        <v>33.880000000000003</v>
      </c>
      <c r="T25" s="13">
        <v>2.61</v>
      </c>
    </row>
    <row r="26" spans="1:20" x14ac:dyDescent="0.35">
      <c r="A26">
        <v>2046</v>
      </c>
      <c r="B26" s="9">
        <v>2.4300000000000002</v>
      </c>
      <c r="C26" s="9">
        <v>1.98</v>
      </c>
      <c r="D26" s="9">
        <v>1.98</v>
      </c>
      <c r="E26" s="9">
        <v>7.59</v>
      </c>
      <c r="F26" s="13">
        <v>14.59</v>
      </c>
      <c r="G26" s="7"/>
      <c r="H26" s="7">
        <f t="shared" si="1"/>
        <v>11.955660377358493</v>
      </c>
      <c r="I26" s="9">
        <v>1.62</v>
      </c>
      <c r="J26" s="9">
        <v>8.76</v>
      </c>
      <c r="K26" s="9">
        <v>49</v>
      </c>
      <c r="L26" s="9">
        <v>0.35</v>
      </c>
      <c r="M26" s="9">
        <v>0.35</v>
      </c>
      <c r="N26" s="9">
        <v>0.35</v>
      </c>
      <c r="O26" s="7"/>
      <c r="P26" s="7"/>
      <c r="Q26" s="9">
        <v>4.83</v>
      </c>
      <c r="R26" s="7">
        <v>3.8</v>
      </c>
      <c r="S26" s="9">
        <v>34.89</v>
      </c>
      <c r="T26" s="13">
        <v>2.61</v>
      </c>
    </row>
    <row r="27" spans="1:20" x14ac:dyDescent="0.35">
      <c r="A27">
        <v>2047</v>
      </c>
      <c r="B27" s="9">
        <v>2.5099999999999998</v>
      </c>
      <c r="C27" s="9">
        <v>2.04</v>
      </c>
      <c r="D27" s="9">
        <v>2.04</v>
      </c>
      <c r="E27" s="9">
        <v>7.82</v>
      </c>
      <c r="F27" s="13">
        <v>15.02</v>
      </c>
      <c r="G27" s="7"/>
      <c r="H27" s="7">
        <f t="shared" si="1"/>
        <v>12.301745283018869</v>
      </c>
      <c r="I27" s="9">
        <v>1.67</v>
      </c>
      <c r="J27" s="9">
        <v>9.02</v>
      </c>
      <c r="K27" s="9">
        <v>50</v>
      </c>
      <c r="L27" s="9">
        <v>0.36</v>
      </c>
      <c r="M27" s="9">
        <v>0.36</v>
      </c>
      <c r="N27" s="9">
        <v>0.36</v>
      </c>
      <c r="O27" s="7"/>
      <c r="P27" s="7"/>
      <c r="Q27" s="9">
        <v>4.97</v>
      </c>
      <c r="R27" s="7">
        <v>3.91</v>
      </c>
      <c r="S27" s="9">
        <v>35.950000000000003</v>
      </c>
      <c r="T27" s="13">
        <v>2.61</v>
      </c>
    </row>
    <row r="28" spans="1:20" x14ac:dyDescent="0.35">
      <c r="A28">
        <v>2048</v>
      </c>
      <c r="B28" s="9">
        <v>2.58</v>
      </c>
      <c r="C28" s="9">
        <v>2.11</v>
      </c>
      <c r="D28" s="9">
        <v>2.11</v>
      </c>
      <c r="E28" s="9">
        <v>8.06</v>
      </c>
      <c r="F28" s="13">
        <v>15.48</v>
      </c>
      <c r="G28" s="7"/>
      <c r="H28" s="7">
        <f t="shared" si="1"/>
        <v>12.679292452830191</v>
      </c>
      <c r="I28" s="9">
        <v>1.72</v>
      </c>
      <c r="J28" s="9">
        <v>9.2899999999999991</v>
      </c>
      <c r="K28" s="9">
        <v>50</v>
      </c>
      <c r="L28" s="9">
        <v>0.37</v>
      </c>
      <c r="M28" s="9">
        <v>0.37</v>
      </c>
      <c r="N28" s="9">
        <v>0.37</v>
      </c>
      <c r="O28" s="7"/>
      <c r="P28" s="7"/>
      <c r="Q28" s="9">
        <v>5.13</v>
      </c>
      <c r="R28" s="7">
        <v>4.03</v>
      </c>
      <c r="S28" s="9">
        <v>37.04</v>
      </c>
      <c r="T28" s="13">
        <v>2.61</v>
      </c>
    </row>
    <row r="29" spans="1:20" x14ac:dyDescent="0.35">
      <c r="A29">
        <v>2049</v>
      </c>
      <c r="B29" s="9">
        <v>2.66</v>
      </c>
      <c r="C29" s="9">
        <v>2.17</v>
      </c>
      <c r="D29" s="9">
        <v>2.17</v>
      </c>
      <c r="E29" s="9">
        <v>8.3000000000000007</v>
      </c>
      <c r="F29" s="13">
        <v>15.95</v>
      </c>
      <c r="G29" s="7"/>
      <c r="H29" s="7">
        <f t="shared" si="1"/>
        <v>13.056839622641514</v>
      </c>
      <c r="I29" s="9">
        <v>1.77</v>
      </c>
      <c r="J29" s="9">
        <v>9.58</v>
      </c>
      <c r="K29" s="9">
        <v>50</v>
      </c>
      <c r="L29" s="9">
        <v>0.38</v>
      </c>
      <c r="M29" s="9">
        <v>0.38</v>
      </c>
      <c r="N29" s="9">
        <v>0.38</v>
      </c>
      <c r="O29" s="7"/>
      <c r="P29" s="7"/>
      <c r="Q29" s="9">
        <v>5.28</v>
      </c>
      <c r="R29" s="7">
        <v>4.1500000000000004</v>
      </c>
      <c r="S29" s="9">
        <v>38.18</v>
      </c>
      <c r="T29" s="13">
        <v>2.61</v>
      </c>
    </row>
    <row r="30" spans="1:20" x14ac:dyDescent="0.35">
      <c r="A30">
        <v>2050</v>
      </c>
      <c r="B30" s="9">
        <v>2.74</v>
      </c>
      <c r="C30" s="9">
        <v>2.2400000000000002</v>
      </c>
      <c r="D30" s="9">
        <v>2.2400000000000002</v>
      </c>
      <c r="E30" s="9">
        <v>8.56</v>
      </c>
      <c r="F30" s="13">
        <v>16.440000000000001</v>
      </c>
      <c r="G30" s="7"/>
      <c r="H30" s="7">
        <f t="shared" si="1"/>
        <v>13.465849056603778</v>
      </c>
      <c r="I30" s="9">
        <v>1.82</v>
      </c>
      <c r="J30" s="9">
        <v>9.8699999999999992</v>
      </c>
      <c r="K30" s="9">
        <v>50</v>
      </c>
      <c r="L30" s="9">
        <v>0.39</v>
      </c>
      <c r="M30" s="9">
        <v>0.39</v>
      </c>
      <c r="N30" s="9">
        <v>0.39</v>
      </c>
      <c r="O30" s="7"/>
      <c r="P30" s="7"/>
      <c r="Q30" s="9">
        <v>5.45</v>
      </c>
      <c r="R30" s="7">
        <v>4.28</v>
      </c>
      <c r="S30" s="9">
        <v>39.36</v>
      </c>
      <c r="T30" s="13">
        <v>2.61</v>
      </c>
    </row>
    <row r="31" spans="1:20" x14ac:dyDescent="0.35">
      <c r="F31" s="8"/>
      <c r="H31" s="8"/>
      <c r="I31" s="8"/>
      <c r="J31" s="8"/>
    </row>
    <row r="32" spans="1:20" x14ac:dyDescent="0.35">
      <c r="F32" s="8"/>
      <c r="H32" s="8"/>
      <c r="I32" s="8"/>
      <c r="J32" s="8"/>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212-5744-4F2A-A382-6986BA997DE0}">
  <dimension ref="A1:U30"/>
  <sheetViews>
    <sheetView topLeftCell="E14" workbookViewId="0">
      <selection activeCell="U3" sqref="U3"/>
    </sheetView>
  </sheetViews>
  <sheetFormatPr defaultRowHeight="14.5" x14ac:dyDescent="0.35"/>
  <cols>
    <col min="3" max="20" width="9"/>
  </cols>
  <sheetData>
    <row r="1" spans="1:21" ht="15.75" customHeight="1" x14ac:dyDescent="0.35">
      <c r="A1" s="1"/>
    </row>
    <row r="2" spans="1:21" x14ac:dyDescent="0.35">
      <c r="B2" s="2" t="s">
        <v>1</v>
      </c>
    </row>
    <row r="3" spans="1:21" ht="83.5" x14ac:dyDescent="0.35">
      <c r="B3" s="12" t="s">
        <v>2</v>
      </c>
      <c r="C3" s="12" t="s">
        <v>30</v>
      </c>
      <c r="D3" s="12" t="s">
        <v>11</v>
      </c>
      <c r="E3" s="12" t="s">
        <v>31</v>
      </c>
      <c r="F3" s="12" t="s">
        <v>63</v>
      </c>
      <c r="G3" s="12" t="s">
        <v>16</v>
      </c>
      <c r="H3" s="12" t="s">
        <v>17</v>
      </c>
      <c r="I3" s="12" t="s">
        <v>18</v>
      </c>
      <c r="J3" s="12" t="s">
        <v>19</v>
      </c>
      <c r="K3" s="12" t="s">
        <v>20</v>
      </c>
      <c r="L3" s="12" t="s">
        <v>21</v>
      </c>
      <c r="M3" s="12" t="s">
        <v>22</v>
      </c>
      <c r="N3" s="12" t="s">
        <v>23</v>
      </c>
      <c r="O3" s="12" t="s">
        <v>24</v>
      </c>
      <c r="P3" s="12" t="s">
        <v>25</v>
      </c>
      <c r="Q3" s="12" t="s">
        <v>26</v>
      </c>
      <c r="R3" s="12" t="s">
        <v>27</v>
      </c>
      <c r="S3" s="12" t="s">
        <v>28</v>
      </c>
      <c r="T3" s="12" t="s">
        <v>29</v>
      </c>
      <c r="U3" s="12" t="s">
        <v>65</v>
      </c>
    </row>
    <row r="4" spans="1:21" x14ac:dyDescent="0.35">
      <c r="A4">
        <v>2024</v>
      </c>
      <c r="B4" s="10"/>
      <c r="C4" s="10">
        <v>0</v>
      </c>
      <c r="D4" s="10">
        <v>0</v>
      </c>
      <c r="E4" s="10">
        <v>0</v>
      </c>
      <c r="K4" s="10">
        <v>0.3</v>
      </c>
      <c r="L4" s="10">
        <v>0</v>
      </c>
      <c r="M4" s="10">
        <v>0</v>
      </c>
      <c r="N4" s="10">
        <v>0</v>
      </c>
      <c r="O4" s="10">
        <v>0</v>
      </c>
      <c r="P4" s="10">
        <v>0</v>
      </c>
      <c r="Q4" s="10"/>
      <c r="U4" s="16">
        <v>0.5</v>
      </c>
    </row>
    <row r="5" spans="1:21" x14ac:dyDescent="0.35">
      <c r="A5">
        <v>2025</v>
      </c>
      <c r="B5" s="5"/>
      <c r="C5" s="5">
        <v>0.3</v>
      </c>
      <c r="D5" s="5">
        <v>0.3</v>
      </c>
      <c r="E5" s="5">
        <v>0.3</v>
      </c>
      <c r="K5" s="5">
        <v>0.3</v>
      </c>
      <c r="L5" s="5">
        <v>0.3</v>
      </c>
      <c r="M5" s="5">
        <v>0.3</v>
      </c>
      <c r="N5" s="5">
        <v>0.3</v>
      </c>
      <c r="O5" s="5">
        <v>0.3</v>
      </c>
      <c r="P5" s="5">
        <v>0.3</v>
      </c>
      <c r="Q5" s="5"/>
      <c r="U5" s="16">
        <v>0.5</v>
      </c>
    </row>
    <row r="6" spans="1:21" x14ac:dyDescent="0.35">
      <c r="A6">
        <v>2026</v>
      </c>
      <c r="B6" s="5"/>
      <c r="C6" s="5">
        <v>0.3</v>
      </c>
      <c r="D6" s="5">
        <v>0.3</v>
      </c>
      <c r="E6" s="5">
        <v>0.3</v>
      </c>
      <c r="K6" s="5">
        <v>0.3</v>
      </c>
      <c r="L6" s="5">
        <v>0.3</v>
      </c>
      <c r="M6" s="5">
        <v>0.3</v>
      </c>
      <c r="N6" s="5">
        <v>0.3</v>
      </c>
      <c r="O6" s="5">
        <v>0.3</v>
      </c>
      <c r="P6" s="5">
        <v>0.3</v>
      </c>
      <c r="Q6" s="5"/>
      <c r="U6" s="16">
        <v>0.5</v>
      </c>
    </row>
    <row r="7" spans="1:21" x14ac:dyDescent="0.35">
      <c r="A7">
        <v>2027</v>
      </c>
      <c r="B7" s="5"/>
      <c r="C7" s="5">
        <v>0.3</v>
      </c>
      <c r="D7" s="5">
        <v>0.3</v>
      </c>
      <c r="E7" s="5">
        <v>0.3</v>
      </c>
      <c r="K7" s="5">
        <v>0.3</v>
      </c>
      <c r="L7" s="5">
        <v>0.3</v>
      </c>
      <c r="M7" s="5">
        <v>0.3</v>
      </c>
      <c r="N7" s="5">
        <v>0.3</v>
      </c>
      <c r="O7" s="5">
        <v>0.3</v>
      </c>
      <c r="P7" s="5">
        <v>0.3</v>
      </c>
      <c r="Q7" s="5"/>
      <c r="U7" s="16">
        <v>0.5</v>
      </c>
    </row>
    <row r="8" spans="1:21" x14ac:dyDescent="0.35">
      <c r="A8">
        <v>2028</v>
      </c>
      <c r="B8" s="5"/>
      <c r="C8" s="5">
        <v>0.3</v>
      </c>
      <c r="D8" s="5">
        <v>0.3</v>
      </c>
      <c r="E8" s="5">
        <v>0.3</v>
      </c>
      <c r="K8" s="5">
        <v>0.3</v>
      </c>
      <c r="L8" s="5">
        <v>0.3</v>
      </c>
      <c r="M8" s="5">
        <v>0.3</v>
      </c>
      <c r="N8" s="5">
        <v>0.3</v>
      </c>
      <c r="O8" s="5">
        <v>0.3</v>
      </c>
      <c r="P8" s="5">
        <v>0.3</v>
      </c>
      <c r="Q8" s="5"/>
      <c r="U8" s="16">
        <v>0.5</v>
      </c>
    </row>
    <row r="9" spans="1:21" x14ac:dyDescent="0.35">
      <c r="A9">
        <v>2029</v>
      </c>
      <c r="B9" s="5"/>
      <c r="C9" s="5">
        <v>0.3</v>
      </c>
      <c r="D9" s="5">
        <v>0.3</v>
      </c>
      <c r="E9" s="5">
        <v>0.3</v>
      </c>
      <c r="K9" s="5">
        <v>0.3</v>
      </c>
      <c r="L9" s="5">
        <v>0.3</v>
      </c>
      <c r="M9" s="5">
        <v>0.3</v>
      </c>
      <c r="N9" s="5">
        <v>0.3</v>
      </c>
      <c r="O9" s="5">
        <v>0.3</v>
      </c>
      <c r="P9" s="5">
        <v>0.3</v>
      </c>
      <c r="Q9" s="5"/>
      <c r="U9" s="16">
        <v>0.5</v>
      </c>
    </row>
    <row r="10" spans="1:21" x14ac:dyDescent="0.35">
      <c r="A10">
        <v>2030</v>
      </c>
      <c r="B10" s="5"/>
      <c r="C10" s="5">
        <v>0.3</v>
      </c>
      <c r="D10" s="5">
        <v>0.3</v>
      </c>
      <c r="E10" s="5">
        <v>0.3</v>
      </c>
      <c r="K10" s="5">
        <v>0.3</v>
      </c>
      <c r="L10" s="5">
        <v>0.3</v>
      </c>
      <c r="M10" s="5">
        <v>0.3</v>
      </c>
      <c r="N10" s="5">
        <v>0.3</v>
      </c>
      <c r="O10" s="5">
        <v>0.3</v>
      </c>
      <c r="P10" s="5">
        <v>0.3</v>
      </c>
      <c r="Q10" s="5"/>
      <c r="U10" s="16">
        <v>0.5</v>
      </c>
    </row>
    <row r="11" spans="1:21" x14ac:dyDescent="0.35">
      <c r="A11">
        <v>2031</v>
      </c>
      <c r="B11" s="5"/>
      <c r="C11" s="5">
        <v>0.3</v>
      </c>
      <c r="D11" s="5">
        <v>0.3</v>
      </c>
      <c r="E11" s="5">
        <v>0.3</v>
      </c>
      <c r="K11" s="5">
        <v>0.3</v>
      </c>
      <c r="L11" s="5">
        <v>0.3</v>
      </c>
      <c r="M11" s="5">
        <v>0.3</v>
      </c>
      <c r="N11" s="5">
        <v>0.3</v>
      </c>
      <c r="O11" s="5">
        <v>0.3</v>
      </c>
      <c r="P11" s="5">
        <v>0.3</v>
      </c>
      <c r="Q11" s="5"/>
      <c r="U11" s="16">
        <v>0.5</v>
      </c>
    </row>
    <row r="12" spans="1:21" x14ac:dyDescent="0.35">
      <c r="A12">
        <v>2032</v>
      </c>
      <c r="B12" s="5"/>
      <c r="C12" s="5">
        <v>0.3</v>
      </c>
      <c r="D12" s="5">
        <v>0.3</v>
      </c>
      <c r="E12" s="5">
        <v>0.3</v>
      </c>
      <c r="K12" s="5">
        <v>0.3</v>
      </c>
      <c r="L12" s="5">
        <v>0.3</v>
      </c>
      <c r="M12" s="5">
        <v>0.3</v>
      </c>
      <c r="N12" s="5">
        <v>0.3</v>
      </c>
      <c r="O12" s="5">
        <v>0.3</v>
      </c>
      <c r="P12" s="5">
        <v>0.3</v>
      </c>
      <c r="Q12" s="5"/>
      <c r="U12" s="16">
        <v>0.5</v>
      </c>
    </row>
    <row r="13" spans="1:21" x14ac:dyDescent="0.35">
      <c r="A13">
        <v>2033</v>
      </c>
      <c r="B13" s="5"/>
      <c r="C13" s="5">
        <v>0.3</v>
      </c>
      <c r="D13" s="5">
        <v>0.3</v>
      </c>
      <c r="E13" s="5">
        <v>0.3</v>
      </c>
      <c r="K13" s="5">
        <v>0.3</v>
      </c>
      <c r="L13" s="5">
        <v>0.3</v>
      </c>
      <c r="M13" s="5">
        <v>0.3</v>
      </c>
      <c r="N13" s="5">
        <v>0.3</v>
      </c>
      <c r="O13" s="5">
        <v>0.3</v>
      </c>
      <c r="P13" s="5">
        <v>0.3</v>
      </c>
      <c r="Q13" s="5"/>
      <c r="U13" s="16">
        <v>0.5</v>
      </c>
    </row>
    <row r="14" spans="1:21" x14ac:dyDescent="0.35">
      <c r="A14">
        <v>2034</v>
      </c>
      <c r="B14" s="5"/>
      <c r="C14" s="5">
        <v>0.3</v>
      </c>
      <c r="D14" s="5">
        <v>0.3</v>
      </c>
      <c r="E14" s="5">
        <v>0.3</v>
      </c>
      <c r="K14" s="5">
        <v>0.3</v>
      </c>
      <c r="L14" s="5">
        <v>0.3</v>
      </c>
      <c r="M14" s="5">
        <v>0.3</v>
      </c>
      <c r="N14" s="5">
        <v>0.3</v>
      </c>
      <c r="O14" s="5">
        <v>0.3</v>
      </c>
      <c r="P14" s="5">
        <v>0.3</v>
      </c>
      <c r="Q14" s="5">
        <v>0.3</v>
      </c>
      <c r="U14" s="16">
        <v>0.5</v>
      </c>
    </row>
    <row r="15" spans="1:21" x14ac:dyDescent="0.35">
      <c r="A15">
        <v>2035</v>
      </c>
      <c r="B15" s="5"/>
      <c r="C15" s="5">
        <v>0.3</v>
      </c>
      <c r="D15" s="5">
        <v>0.3</v>
      </c>
      <c r="E15" s="5">
        <v>0.3</v>
      </c>
      <c r="K15" s="11">
        <f>0.75*K14</f>
        <v>0.22499999999999998</v>
      </c>
      <c r="L15" s="11">
        <f t="shared" ref="L15:P15" si="0">0.75*L14</f>
        <v>0.22499999999999998</v>
      </c>
      <c r="M15" s="11">
        <f t="shared" si="0"/>
        <v>0.22499999999999998</v>
      </c>
      <c r="N15" s="11">
        <f t="shared" si="0"/>
        <v>0.22499999999999998</v>
      </c>
      <c r="O15" s="11">
        <f t="shared" si="0"/>
        <v>0.22499999999999998</v>
      </c>
      <c r="P15" s="11">
        <f t="shared" si="0"/>
        <v>0.22499999999999998</v>
      </c>
      <c r="Q15" s="5">
        <v>0.3</v>
      </c>
      <c r="R15" s="5"/>
      <c r="U15" s="16">
        <v>0.5</v>
      </c>
    </row>
    <row r="16" spans="1:21" x14ac:dyDescent="0.35">
      <c r="A16">
        <v>2036</v>
      </c>
      <c r="B16" s="5"/>
      <c r="C16" s="5">
        <v>0.3</v>
      </c>
      <c r="D16" s="5">
        <v>0.3</v>
      </c>
      <c r="E16" s="5">
        <v>0.3</v>
      </c>
      <c r="K16" s="5">
        <f t="shared" ref="K16:P16" si="1">0.5*K14</f>
        <v>0.15</v>
      </c>
      <c r="L16" s="5">
        <f t="shared" si="1"/>
        <v>0.15</v>
      </c>
      <c r="M16" s="5">
        <f t="shared" si="1"/>
        <v>0.15</v>
      </c>
      <c r="N16" s="5">
        <f t="shared" si="1"/>
        <v>0.15</v>
      </c>
      <c r="O16" s="5">
        <f t="shared" si="1"/>
        <v>0.15</v>
      </c>
      <c r="P16" s="5">
        <f t="shared" si="1"/>
        <v>0.15</v>
      </c>
      <c r="Q16" s="5">
        <v>0.3</v>
      </c>
      <c r="R16" s="5"/>
      <c r="U16" s="16">
        <v>0.5</v>
      </c>
    </row>
    <row r="17" spans="1:21" x14ac:dyDescent="0.35">
      <c r="A17">
        <v>2037</v>
      </c>
      <c r="B17" s="5"/>
      <c r="C17" s="5">
        <v>0.3</v>
      </c>
      <c r="D17" s="5">
        <v>0.3</v>
      </c>
      <c r="E17" s="5">
        <v>0.3</v>
      </c>
      <c r="K17" s="5">
        <v>0</v>
      </c>
      <c r="L17" s="5">
        <v>0</v>
      </c>
      <c r="M17" s="5">
        <v>0</v>
      </c>
      <c r="N17" s="5">
        <v>0</v>
      </c>
      <c r="O17" s="5">
        <v>0</v>
      </c>
      <c r="P17" s="5">
        <v>0</v>
      </c>
      <c r="Q17" s="5">
        <v>0.3</v>
      </c>
      <c r="R17" s="5"/>
      <c r="U17" s="16">
        <v>0.5</v>
      </c>
    </row>
    <row r="18" spans="1:21" x14ac:dyDescent="0.35">
      <c r="A18">
        <v>2038</v>
      </c>
      <c r="B18" s="5"/>
      <c r="C18" s="5">
        <v>0.3</v>
      </c>
      <c r="D18" s="5">
        <v>0.3</v>
      </c>
      <c r="E18" s="5">
        <v>0.3</v>
      </c>
      <c r="Q18" s="5">
        <v>0.3</v>
      </c>
      <c r="U18" s="16">
        <v>0.5</v>
      </c>
    </row>
    <row r="19" spans="1:21" x14ac:dyDescent="0.35">
      <c r="A19">
        <v>2039</v>
      </c>
      <c r="B19" s="5">
        <v>0.3</v>
      </c>
      <c r="C19" s="5">
        <v>0.3</v>
      </c>
      <c r="D19" s="5">
        <v>0.3</v>
      </c>
      <c r="E19" s="5">
        <v>0.3</v>
      </c>
      <c r="Q19" s="5">
        <v>0.3</v>
      </c>
      <c r="U19" s="16">
        <v>0.5</v>
      </c>
    </row>
    <row r="20" spans="1:21" x14ac:dyDescent="0.35">
      <c r="A20">
        <v>2040</v>
      </c>
      <c r="B20" s="5">
        <v>0.3</v>
      </c>
      <c r="C20" s="5">
        <v>0.3</v>
      </c>
      <c r="D20" s="5">
        <v>0.3</v>
      </c>
      <c r="E20" s="5">
        <v>0.3</v>
      </c>
      <c r="Q20" s="11">
        <f t="shared" ref="Q20" si="2">0.75*Q19</f>
        <v>0.22499999999999998</v>
      </c>
      <c r="U20" s="16">
        <v>0.5</v>
      </c>
    </row>
    <row r="21" spans="1:21" x14ac:dyDescent="0.35">
      <c r="A21">
        <v>2041</v>
      </c>
      <c r="B21" s="11">
        <f t="shared" ref="B21:E21" si="3">0.75*B20</f>
        <v>0.22499999999999998</v>
      </c>
      <c r="C21" s="11">
        <f t="shared" si="3"/>
        <v>0.22499999999999998</v>
      </c>
      <c r="D21" s="11">
        <f t="shared" si="3"/>
        <v>0.22499999999999998</v>
      </c>
      <c r="E21" s="11">
        <f t="shared" si="3"/>
        <v>0.22499999999999998</v>
      </c>
      <c r="Q21" s="5">
        <f t="shared" ref="Q21" si="4">0.5*Q19</f>
        <v>0.15</v>
      </c>
      <c r="U21" s="16">
        <v>0.5</v>
      </c>
    </row>
    <row r="22" spans="1:21" x14ac:dyDescent="0.35">
      <c r="A22">
        <v>2042</v>
      </c>
      <c r="B22" s="5">
        <f t="shared" ref="B22:E22" si="5">0.5*B20</f>
        <v>0.15</v>
      </c>
      <c r="C22" s="5">
        <f t="shared" si="5"/>
        <v>0.15</v>
      </c>
      <c r="D22" s="5">
        <f t="shared" si="5"/>
        <v>0.15</v>
      </c>
      <c r="E22" s="5">
        <f t="shared" si="5"/>
        <v>0.15</v>
      </c>
      <c r="G22" s="4"/>
      <c r="Q22" s="5">
        <v>0</v>
      </c>
      <c r="U22" s="16">
        <v>0.5</v>
      </c>
    </row>
    <row r="23" spans="1:21" x14ac:dyDescent="0.35">
      <c r="A23">
        <v>2043</v>
      </c>
      <c r="B23" s="5">
        <v>0</v>
      </c>
      <c r="C23" s="5">
        <v>0</v>
      </c>
      <c r="D23" s="5">
        <v>0</v>
      </c>
      <c r="E23" s="5">
        <v>0</v>
      </c>
      <c r="G23" s="5"/>
      <c r="U23" s="16">
        <v>0.5</v>
      </c>
    </row>
    <row r="24" spans="1:21" x14ac:dyDescent="0.35">
      <c r="A24">
        <v>2044</v>
      </c>
      <c r="B24" s="4"/>
      <c r="U24" s="16">
        <v>0.5</v>
      </c>
    </row>
    <row r="25" spans="1:21" x14ac:dyDescent="0.35">
      <c r="A25">
        <v>2045</v>
      </c>
      <c r="B25" s="4"/>
      <c r="U25" s="16">
        <v>0.5</v>
      </c>
    </row>
    <row r="26" spans="1:21" x14ac:dyDescent="0.35">
      <c r="A26">
        <v>2046</v>
      </c>
      <c r="B26" s="4"/>
      <c r="U26" s="16">
        <v>0.5</v>
      </c>
    </row>
    <row r="27" spans="1:21" x14ac:dyDescent="0.35">
      <c r="A27">
        <v>2047</v>
      </c>
      <c r="B27" s="4"/>
      <c r="U27" s="16">
        <v>0.5</v>
      </c>
    </row>
    <row r="28" spans="1:21" x14ac:dyDescent="0.35">
      <c r="A28">
        <v>2048</v>
      </c>
      <c r="B28" s="4"/>
      <c r="U28" s="16">
        <v>0.5</v>
      </c>
    </row>
    <row r="29" spans="1:21" x14ac:dyDescent="0.35">
      <c r="A29">
        <v>2049</v>
      </c>
      <c r="B29" s="4"/>
      <c r="U29" s="16">
        <v>0.5</v>
      </c>
    </row>
    <row r="30" spans="1:21" x14ac:dyDescent="0.35">
      <c r="A30">
        <v>2050</v>
      </c>
      <c r="B30" s="4"/>
      <c r="U30" s="16">
        <v>0.5</v>
      </c>
    </row>
  </sheetData>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120a86-6f00-4d49-ac85-be1f0fc69a83">
      <Terms xmlns="http://schemas.microsoft.com/office/infopath/2007/PartnerControls"/>
    </lcf76f155ced4ddcb4097134ff3c332f>
    <TaxCatchAll xmlns="51f632eb-dad8-40c2-b40d-728fb1aaa12a" xsi:nil="true"/>
    <SharedWithUsers xmlns="51f632eb-dad8-40c2-b40d-728fb1aaa12a">
      <UserInfo>
        <DisplayName>Kelly, Candy</DisplayName>
        <AccountId>14</AccountId>
        <AccountType/>
      </UserInfo>
      <UserInfo>
        <DisplayName>Reed, Hunter</DisplayName>
        <AccountId>10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C87B781602D142BE72E7A4D57635E2" ma:contentTypeVersion="14" ma:contentTypeDescription="Create a new document." ma:contentTypeScope="" ma:versionID="fc96e020d8dd40ad30ab067f850feefa">
  <xsd:schema xmlns:xsd="http://www.w3.org/2001/XMLSchema" xmlns:xs="http://www.w3.org/2001/XMLSchema" xmlns:p="http://schemas.microsoft.com/office/2006/metadata/properties" xmlns:ns2="a0120a86-6f00-4d49-ac85-be1f0fc69a83" xmlns:ns3="51f632eb-dad8-40c2-b40d-728fb1aaa12a" targetNamespace="http://schemas.microsoft.com/office/2006/metadata/properties" ma:root="true" ma:fieldsID="ad2014a59d2429316d99630c88a150be" ns2:_="" ns3:_="">
    <xsd:import namespace="a0120a86-6f00-4d49-ac85-be1f0fc69a83"/>
    <xsd:import namespace="51f632eb-dad8-40c2-b40d-728fb1aaa1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120a86-6f00-4d49-ac85-be1f0fc69a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67a80fa-d766-4dff-9a38-9cfa0937a2a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f632eb-dad8-40c2-b40d-728fb1aaa1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38f080e-06ae-47fc-9782-c5c772eb2bda}" ma:internalName="TaxCatchAll" ma:showField="CatchAllData" ma:web="51f632eb-dad8-40c2-b40d-728fb1aaa1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B2FD28-6E37-45FE-9DA4-925DE1144A5F}">
  <ds:schemaRefs>
    <ds:schemaRef ds:uri="http://schemas.microsoft.com/office/2006/metadata/properties"/>
    <ds:schemaRef ds:uri="a0120a86-6f00-4d49-ac85-be1f0fc69a83"/>
    <ds:schemaRef ds:uri="http://www.w3.org/XML/1998/namespace"/>
    <ds:schemaRef ds:uri="http://schemas.openxmlformats.org/package/2006/metadata/core-properties"/>
    <ds:schemaRef ds:uri="http://schemas.microsoft.com/office/2006/documentManagement/types"/>
    <ds:schemaRef ds:uri="51f632eb-dad8-40c2-b40d-728fb1aaa12a"/>
    <ds:schemaRef ds:uri="http://purl.org/dc/dcmitype/"/>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F37B6B11-63A0-4983-B942-BEE0EC163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120a86-6f00-4d49-ac85-be1f0fc69a83"/>
    <ds:schemaRef ds:uri="51f632eb-dad8-40c2-b40d-728fb1aaa1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8977C5-DC23-465A-B68E-5DD0D81621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Resource Cost Estimates</vt:lpstr>
      <vt:lpstr>Inflation</vt:lpstr>
      <vt:lpstr>FOM</vt:lpstr>
      <vt:lpstr>VOM</vt:lpstr>
      <vt:lpstr>ITC Graph</vt:lpstr>
    </vt:vector>
  </TitlesOfParts>
  <Manager/>
  <Company>Tennessee Valley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Knowles, Trystan W.</dc:creator>
  <cp:keywords/>
  <dc:description/>
  <cp:lastModifiedBy>Elliott, Jane Bennett</cp:lastModifiedBy>
  <cp:revision/>
  <dcterms:created xsi:type="dcterms:W3CDTF">2024-05-30T12:17:14Z</dcterms:created>
  <dcterms:modified xsi:type="dcterms:W3CDTF">2024-09-20T20:09:51Z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0x010100B9C87B781602D142BE72E7A4D57635E2</vt:lpwstr>
  </property>
</Properties>
</file>